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tabRatio="753" activeTab="0"/>
  </bookViews>
  <sheets>
    <sheet name="Economic Inventory" sheetId="1" r:id="rId1"/>
    <sheet name="Jurisdiction Summary" sheetId="2" r:id="rId2"/>
    <sheet name="New Brunswick" sheetId="3" r:id="rId3"/>
    <sheet name="Nova Scotia" sheetId="4" r:id="rId4"/>
    <sheet name="Maine" sheetId="5" r:id="rId5"/>
    <sheet name="New Hampshire" sheetId="6" r:id="rId6"/>
    <sheet name="Massachusetts" sheetId="7" r:id="rId7"/>
    <sheet name="United States" sheetId="8" r:id="rId8"/>
    <sheet name="Canada" sheetId="9" r:id="rId9"/>
  </sheets>
  <definedNames/>
  <calcPr fullCalcOnLoad="1"/>
</workbook>
</file>

<file path=xl/sharedStrings.xml><?xml version="1.0" encoding="utf-8"?>
<sst xmlns="http://schemas.openxmlformats.org/spreadsheetml/2006/main" count="1081" uniqueCount="689">
  <si>
    <t>Total GDP input was $144,945,000, while household income was $86,985,000. Total employment was 1,680.</t>
  </si>
  <si>
    <t>Federal and provincial government departments and agencies contribute to the value of the oceans sector in NS through management, conservation, protection, research and support of ocean activities.</t>
  </si>
  <si>
    <t>Total expenditures in 2006 equaled $1,145,125,000, with 13,180 employees and $783,790,000 in salaries.</t>
  </si>
  <si>
    <t>Economic input for GDP equaled $1,406,000,000.</t>
  </si>
  <si>
    <t>OVERALL IMPACTS OF OCEAN ACTIVITIES IN 2006</t>
  </si>
  <si>
    <t>Total impact for GDP: $31,737,000,000</t>
  </si>
  <si>
    <t>Total impact for Income: $27,527,000,000</t>
  </si>
  <si>
    <t>Total impact for Employment: 432,590</t>
  </si>
  <si>
    <t>GDP and Income both increase from 2001 to 2006, and stayed the same for employment.</t>
  </si>
  <si>
    <t>The Digby-Saint John Ferry Service: Impacts and Options</t>
  </si>
  <si>
    <t>Bay Ferries, Ltd. Announced permanent cessation of the Digby ferry service.  There was a great deal of public concern that this would have an affect on the impact of businesses and tourism.</t>
  </si>
  <si>
    <t>"The service is part of the transportation, economic, social, and psychological fabric of southwestern NS and is an important transportation link for southern NB.</t>
  </si>
  <si>
    <t>"Discontinuance of the service would have a net annual economic impact of over $20 million.</t>
  </si>
  <si>
    <t>Atlantic Ecosystem Initiatives: Year in Review, 2009-2010</t>
  </si>
  <si>
    <t>Environment Canada's Atlantic Ecosystem Initiatives provides grant and contribution funding support through the Atlantic Coastal Action Program, a unique community-based partnership program between Environment Canada and 16 multi-stakeholder community organizations in the four Atlantic provinces.</t>
  </si>
  <si>
    <t>The program supports initiatives that use local and regional expertise, and support people and organizations working in their own communities and ergions to help build a better environment for Canadians.</t>
  </si>
  <si>
    <t>In the 2009-2010 fiscal year, 64 projects with a total value of more than $5,350,000 were carried out.</t>
  </si>
  <si>
    <t>Total in-kind and cash contributions per strategic outcome</t>
  </si>
  <si>
    <t>natural capital - $4,750,328 (35%)</t>
  </si>
  <si>
    <t>weather and environmental predictions - $1,451,671 (11%)</t>
  </si>
  <si>
    <t>achieves departmental strategic objectives - $3,323,531 (25%)</t>
  </si>
  <si>
    <t>pollution and waste - $3,903,542 (29%)</t>
  </si>
  <si>
    <t>The total value of Environment Canada's contribution to projects in 2009-2010 was $1.3 million.</t>
  </si>
  <si>
    <t>Throughout Atlantic Canada, a total of more than 520 750 hectares of land and 186 kilometers of shoreline were improved, created, restored, preserved, or rehabilitated.</t>
  </si>
  <si>
    <t>Over 2500 citizens participated in energy conservation and waste reduction programs, resulting in more than 1500kWh of energy saved.</t>
  </si>
  <si>
    <t>Over 10 projects worked towards the protection of Species at Risk, implicating 20 species. There were 20 plans or strategies developed to reduce entry, extent or spread of 35 invasive species.</t>
  </si>
  <si>
    <t>Activities dependent on the ocean make a substantial contribution to the New Brunswick economy and particularly to its coastal regions. This report provides estimates of economic impacts for 2003-2008 using GDP, employment, and labor income.  Several ocean activities are considered for this report, including commercial fishing, aquaculture, seafood processing, water transportation and support services, tourism and recreation, marine construction, ship building and boat building, and government and non-government organizations.</t>
  </si>
  <si>
    <t>Economic Impact of the New Brunswick Ocean Sector: 2003-2008</t>
  </si>
  <si>
    <t>Fundy</t>
  </si>
  <si>
    <t>Gulf</t>
  </si>
  <si>
    <t>Total</t>
  </si>
  <si>
    <t>GDP ($000's)</t>
  </si>
  <si>
    <t>Employment ($000s)</t>
  </si>
  <si>
    <t>Income ($000s)</t>
  </si>
  <si>
    <t>In the context of the NB economy, ocean activities represent 4.1% of total GDP, 7.4% of total employment, and 7.6% of total income.</t>
  </si>
  <si>
    <t>"The NB ocean sector output (expenditures) increased by about 11% from 1997 to 2008 after being adjusted for inflation."</t>
  </si>
  <si>
    <t>Ocean activity output (expenditures) changed from 1995/07 to 2008</t>
  </si>
  <si>
    <t>Commercial fishing (down 21%)</t>
  </si>
  <si>
    <t>Aquaculture (up 22%)</t>
  </si>
  <si>
    <t>Seafood processing (up 8%)</t>
  </si>
  <si>
    <t>Water transportation (down 30%)</t>
  </si>
  <si>
    <t>Tourism and recreation (up 678%)</t>
  </si>
  <si>
    <t>Marine construction (up 1,569%)</t>
  </si>
  <si>
    <t>Ship and boat building (down 98%)</t>
  </si>
  <si>
    <t>Federal departments (up 30%)</t>
  </si>
  <si>
    <t>Provincial departments (down 26%)</t>
  </si>
  <si>
    <t>Universities (down 56%)</t>
  </si>
  <si>
    <t>NB represents 7% of total Atlantic region ocean-related GDP, 20% of total employment, and 17% of total income.</t>
  </si>
  <si>
    <t>Commericial Fisheries</t>
  </si>
  <si>
    <t>In Bay of Fundy in 2008, there were 600 vessels, 337 license holders, and 1,500 people employed in this sector.</t>
  </si>
  <si>
    <t>In Gulf in 2008, there were 1,801 vessels, 1,251 license holders, and 4,500 people employed.</t>
  </si>
  <si>
    <t>Fishing</t>
  </si>
  <si>
    <t>Seafood processing</t>
  </si>
  <si>
    <t>Water transportation</t>
  </si>
  <si>
    <t>Tourism and recreation</t>
  </si>
  <si>
    <t>Construction</t>
  </si>
  <si>
    <t>Ship building and repair</t>
  </si>
  <si>
    <t>Government, research, ENGO</t>
  </si>
  <si>
    <t>Economic output by marine industry/activity - NB coasts and total, 2008 ($millions)</t>
  </si>
  <si>
    <t>In 2008 the Fundy region exported $268,300,000, produced 26,500 tonnes of fish, and employed 1,475 people at 95 aquaculture sites.</t>
  </si>
  <si>
    <t>In 2008 the Gulf region produced 1,098 tonnes of fish, and had 546 aquaculture sites, though many are inactive.</t>
  </si>
  <si>
    <t>In 2008 the Fundy region produced $427 million in seafood production, exported $285 million, held 35 licensed plants, and employed 1,720 people full time.</t>
  </si>
  <si>
    <t>In 2008 the Gulf region produced $398 million in seafood, exported $472 million, held 91 plants, and employed 2,860 people full time.</t>
  </si>
  <si>
    <t>In the Gulf, main exporting countries for seafood processing are the US (78%), Japan (7%), Dominican Republic (2%), and other (13%).</t>
  </si>
  <si>
    <t>In Fundy, main exporting countries for seafood processing are the US (86%), Japan (4%), and other (10%).</t>
  </si>
  <si>
    <t>In 2007, the Bay of Fundy had 957 vessels that moved 27,617,000 tonnes of cargo.</t>
  </si>
  <si>
    <t>In 2007, the Gulf had 130 vessels moving 2,610,000 tonnes of cargo.</t>
  </si>
  <si>
    <t>The 2007 total for this sector was $14,300,000, up from $13,000,000 in 2006.</t>
  </si>
  <si>
    <t>The value of this sector in 2007 totaled $120,000,000, up from $113,000,000 in 2006.</t>
  </si>
  <si>
    <t>Ocean tourism and recreation</t>
  </si>
  <si>
    <t xml:space="preserve">In 2008, the Bay of Fundy had 183 million visitors spend $12,300,000.  </t>
  </si>
  <si>
    <t>Local recreation (fishing, boating, and swim/paddle) were $3.9mil, $29.9mil, and $8.5mil., repsectively.</t>
  </si>
  <si>
    <t>Marine tourism equaled 815,000 trips, with $125.6 million spent.</t>
  </si>
  <si>
    <t>The Gulf region had a negligible number of visitors in 2008.</t>
  </si>
  <si>
    <t>Recreation (fishing, boating, and swim/paddle) were $3mil, $23.7mil, and $6.7mil, respectively.</t>
  </si>
  <si>
    <t>Coastal tourism equaled 241,000 trips, with $36.9 million spent.</t>
  </si>
  <si>
    <t>Marine construction</t>
  </si>
  <si>
    <t>In 2007, the Gulf had a total of $1,200,000 in expenditures between all types of ports/harbours.</t>
  </si>
  <si>
    <t>In 2007, the Bay of Fundy had a total of $307,900,000 in expenditures between all types of ports/harbours.</t>
  </si>
  <si>
    <t>Ship building and boat building</t>
  </si>
  <si>
    <t>In 2008, NB had 26 enterprises producing $4.1 million in boat building output and $2.8 million in shipbuilding output.</t>
  </si>
  <si>
    <t>Government and non-government organizations</t>
  </si>
  <si>
    <t>Combining federal and provincial departments for the Bay of Fundy, 352 people were employed full-time, and created $24,713,000 in expenditures and $23,260,000 in salaries.</t>
  </si>
  <si>
    <t>Combining federal and provincial departments for the Gulf of Maine region, 416 people were employed full-time, anc created $31.539,000 in expenditures and $28,942,000 in salaries.</t>
  </si>
  <si>
    <t>OVERALL ECONOMIC IMPACT BY OCEAN ACTIVITY</t>
  </si>
  <si>
    <t>Commericial Fisheries (Employment)</t>
  </si>
  <si>
    <t>Commericial Fisheries (Income, $000s)</t>
  </si>
  <si>
    <t>Aquaculture (Employment)</t>
  </si>
  <si>
    <t>Aquaculture (Income, $000s)</t>
  </si>
  <si>
    <t>Seafood processing (Employment)</t>
  </si>
  <si>
    <t>Seafood processing (Income, $000s)</t>
  </si>
  <si>
    <t>Water transportation (Employment)</t>
  </si>
  <si>
    <t>Water transportation (Income, $000s)</t>
  </si>
  <si>
    <t>Tourism and recreation (Employment)</t>
  </si>
  <si>
    <t>Tourism and recreation (Income, $000s)</t>
  </si>
  <si>
    <t>Marine construction (Employment)</t>
  </si>
  <si>
    <t>Marine construction (Income, $000s)</t>
  </si>
  <si>
    <t>Shipbuilding and boat building (Employment)</t>
  </si>
  <si>
    <t>Shipbuilding and boat building (Income, $000s)</t>
  </si>
  <si>
    <t>Government and non-government (Employment)</t>
  </si>
  <si>
    <t>Government and non-government (Income, $000s)</t>
  </si>
  <si>
    <t>New Brunswick total economic impact (Employment)</t>
  </si>
  <si>
    <t>New Brunswick total economic impact (Income, $000s)</t>
  </si>
  <si>
    <t>New Brunswick total economic impact (GDP, $000's)</t>
  </si>
  <si>
    <t>Government and non-government (GDP, $000's)</t>
  </si>
  <si>
    <t>Shipbuilding and boat building (GDP, $000's)</t>
  </si>
  <si>
    <t>Commericial Fisheries (GDP, $000's)</t>
  </si>
  <si>
    <t>Aquaculture (GDP, $000's)</t>
  </si>
  <si>
    <t>Seafood processing (GDP, $000's)</t>
  </si>
  <si>
    <t>Water transportation (GDP, $000's)</t>
  </si>
  <si>
    <t>Tourism and recreation (GDP, $000's)</t>
  </si>
  <si>
    <t>Marine construction (GDP, $000's)</t>
  </si>
  <si>
    <t>GDP - 2006 ($000s)</t>
  </si>
  <si>
    <t>Employment - 2006</t>
  </si>
  <si>
    <t>Household Income - 2006 ($000s)</t>
  </si>
  <si>
    <t>Total Economic Value (2006)</t>
  </si>
  <si>
    <t>Living Resources ($000s)</t>
  </si>
  <si>
    <t>Marine Construction ($000s)</t>
  </si>
  <si>
    <t>Marine Transportation ($000s)</t>
  </si>
  <si>
    <t>Offshore Mineral Resources ($000s)</t>
  </si>
  <si>
    <t>Ships and Boat Building ($000s)</t>
  </si>
  <si>
    <t>Tourism and Recreation ($000s)</t>
  </si>
  <si>
    <t>Sector*</t>
  </si>
  <si>
    <t>*Sector values are collected from "Economic Value of the New Brunswick Ocean Sector"; chart below.</t>
  </si>
  <si>
    <t>Government ($000s)</t>
  </si>
  <si>
    <t>Total Economic Value (2008)</t>
  </si>
  <si>
    <t>Total Economic Value (2009)</t>
  </si>
  <si>
    <t>*Sector data taken from "National Ocean Economics Program"</t>
  </si>
  <si>
    <t>Government</t>
  </si>
  <si>
    <t>Goods and Services</t>
  </si>
  <si>
    <t>Sector**</t>
  </si>
  <si>
    <t>**Sector values are collected from "Economic Value of the New Brunswick Ocean Sector"</t>
  </si>
  <si>
    <t>Because the Canadian documentation system is different than the US, items in parentheses are specific classifications from the sources sited:</t>
  </si>
  <si>
    <t>(Commercial Fisheries and Aquaculture)</t>
  </si>
  <si>
    <t>(Marine Construction)</t>
  </si>
  <si>
    <t>(Fish Processing)</t>
  </si>
  <si>
    <t>(Offshore Oil and Gas)</t>
  </si>
  <si>
    <t>(Water Transportation and Ship and Boat Building</t>
  </si>
  <si>
    <t>(Ocean Tourism)</t>
  </si>
  <si>
    <t>(Water Transportation and Ship and Boat Building)</t>
  </si>
  <si>
    <t>2009 Employment</t>
  </si>
  <si>
    <t>2008 Employment</t>
  </si>
  <si>
    <t>2006 Employment</t>
  </si>
  <si>
    <t>**Sector values are collected from "Economic Value of the Nova Scotia Ocean Sector"</t>
  </si>
  <si>
    <t>*Sector values are collected from "Economic Value of the Nova Scotia Ocean Sector"; chart below.</t>
  </si>
  <si>
    <t>The Spatial Trends in Coastal Socioeconomics (STICS) maintained by NOAA's National Ocean Service Special Projects Office, currently offers: Demographics Trends (1970-2010) from the U.S. Census Bureau; Economic Trends (1990-2010) from the Bureau of Labor Statistics (BLS) and Bureau of Economic Analysis (BEA); Demographic Trends and Projection Estimates (1970-2040) from Woods and Poole Economics, Inc. Other important data available ONLY in the Download section include: American Community Survey (ACS) 2006-2010; Both Personal Income and Employment from the Bureau of Economic Analysis; FEMA HAZUS Critical Facilities; Marine recreation from the National Survey on Recreation in the Environment.  STICS recompiles data to ESTIMATE attributes in a variety of coastal management jurisdictions (see availability of geographies/datasets in Quick Report Tool and geographies/datasets in Download Tool)</t>
  </si>
  <si>
    <t>To help tell that story and encourage the need to better understand, manage, and protect our natural resources, NOAA has developed this State of the Coast (SOTC) web site: a clear, simple, and engaging Web destination that will foster an increased awareness of the crucial importance of healthy coastal ecosystems to a robust U.S. economy, a safe population, and a sustainable quality of life for coastal residents.  To this end, the SOTC web site first offers quick facts and more detailed statistics through interactive indicator visualizations that provide highlights of what we know about coastal communities, coastal ecosystems, and the coastal economy and about how climate change might impact the coast. This approach provides insights to the story of the coast's extraordinary benefits to our nation, but also the degraded state of our nation’s coast and the continuing threats to its health.  Secondly, the SOTC web site offers case studies and management success stories that highlight often complex connections across the four State of the Coast themes: coastal communities; coastal ecosystems; coastal economy; and the climate.</t>
  </si>
  <si>
    <t>Coastal areas are home to a wealth of natural resources and are rich with diverse species, habitat types, and nutrients. They also sustain a wealth of economic activity. Employment, recreation and tourism, waterborne commerce, and energy and mineral production are driving forces of population migration to these areas. Coastal management policies seek to balance economic growth and environmental protection. The value of coastal resources is illustrated in the breadth and depth of their uses; ironically, the qualities that make them so desirable are the very ones that have led to their endangerment. Assessing the effects of current and projected population growth and development in the nation's coastal areas has become a continuing effort with the Special Projects office of NOAA's National Ocean Service.This report updates a previous report issued by the Special Projects that was compiled over a decade ago.</t>
  </si>
  <si>
    <t>Humans intuitively seek out conditions and things that improve our ability to make a living, enhance our quality of life, and give us pleasure. When it comes to the environment, healthy ecosystems are valuable because they are inextricably tied to our health and well-being. Recently, economists have found that using some standard economic metrics can help give environmentalists a better idea about what healthy ecosystems are worth to us all. Many actions have been taken to protect and dramatically improve the waters of Narragansett Bay, from strategic land conservation purchases to combined sewer overflow projects, to numerous site-specific restoration projects. Each action put people to work and yielded significant benefits to the health and habitat quality of the Bay. The Massachusetts Department of Ecological Restoration helps municipalities and landowners protect and improve aquatic habitats, and supports other state agencies in planning, permitting, and implementation. MADER's physical habitat restoration group helps partners remove dams and replace culverts that degrade aquatic habitats and threaten public safety.</t>
  </si>
  <si>
    <t>Our nation was built from the coast; the coast nurtures our frontier spirit, our need for outdoor recreation, and the constant American appetite for sweeping ocean views and quiet bayfront vistas. Because much of the American coast is made up of shifting sands or craggy cliffs, our use of the coasts historically has been concentrated in estuaries.  Also especially due to their biological importance to the nation, these estuaries are a fundamental cornerstone of ocean fisheries and aquaculture. Unfortunatley, we have a poor record of caring for these areas; years of badly planned coastal development have led to heroic, and sometimes desperate, measures to hold back the forces of nature by using engineering rather than ecological stewardship. The economic value of coasts and estuaries, and understanding the economic benefit of protecting and restoring America's coasts and estuaries, is the main focus of this book.</t>
  </si>
  <si>
    <t>The Maine Woods is home to a rich mix of wildlife, timber and paper resources, recreation, and other social activities. However, an over-reliance on a declining forest products' industry has made the economy of Maine vulnerable, especially in a global market. Recent job cuts and large land sales underscore the need to generate additional sources of employment to compensate for the continuing demise of the forest industry in Maine. More than 2.5 million acres of forest land in the Maine Woods changed hands in the late 1990's in a small number of sales. These sales show that there are opportunities for the public to purchase and protect large areas as the foundations of a more diversified economy for Maine and the northeast. Creating a new Maine Woods National Park &amp; Preserve could be one of the most beneficial economic development initiatives for northern Maine in decades.</t>
  </si>
  <si>
    <t>Clean Air-Cool Planet has worked with communities to find solutions to climate change and to build constituencies for effective climate policies and actions.  This report represents and effort to draw actionable lessons from CA-CP's community-based climate and energy work. The intent was to review experiences, working assumptions, and impacts of the projects in order to gain insights about how local climate leadership efforts can be made stronger and more effective. CA-CP has sought to create local climate leadership, reduce emissions, accelerate the adoption of energy efficiency and clean energy and build public and political support for effective state and federal climate policies. In this report, the ten most significant community-based projects undertaken since 2006 were reviewed and analyzed; the intent is to recount CA-CP's role in projects and goals, and in them share the concrete outcomes as well as the less tangible impacts of their work and the lessons learned.</t>
  </si>
  <si>
    <t>Over the past thirty years, the coastal counties have shifted from traditional maritime activities to a more service-oriented, tourism-dependent economy. This study links a regional model of tourism-generated earnings to a GIS model to quantify the relationship between the relative size of the travel and tourism sector in each county and the couny's proximity to the coast. Tourism-related earnings are concentrated in counties that lie within 40km (25miles) of the coast; in contrast, the share of earnings attributable to tourism is not sensitive to distance from the coast for counties that are 40km inland. The literature on beach quality suggests that coastal tourism is dependent on clean, broad and sandy beaches. Key unanswered questions are: 1) the importance of beach quality to the tourism industry, relative to other amenities such as weather and the presence of cultural attractions; and 2) the degree to which a common set of causes explains migration patterns, tourism, and economic development in the coastal zone.</t>
  </si>
  <si>
    <t xml:space="preserve">http://www.gulfofmaine.org/esip/ESIPFactSheetAquacultureversion3.pdf </t>
  </si>
  <si>
    <t xml:space="preserve">http://nsgl.gso.uri.edu/mit/mitr05010.pdf </t>
  </si>
  <si>
    <t xml:space="preserve">http://www.sciencedirect.com/science/article/pii/S0308597X09000906 </t>
  </si>
  <si>
    <t xml:space="preserve">http://www.sciencedirect.com/science/article/pii/S0308597X12001182 </t>
  </si>
  <si>
    <t xml:space="preserve">http://www.jcronline.org/doi/abs/10.2112/003-0018.1 </t>
  </si>
  <si>
    <t xml:space="preserve">http://www.sciencedirect.com/science/article/pii/S0301479703002196 </t>
  </si>
  <si>
    <t xml:space="preserve">http://www.climateaccess.org/sites/default/files/CA-CP_Strategies%20to%20accelerate%20climate.pdf </t>
  </si>
  <si>
    <t xml:space="preserve">http://coastalsocioeconomics.noaa.gov/ </t>
  </si>
  <si>
    <t xml:space="preserve">http://stateofthecoast.noaa.gov/ </t>
  </si>
  <si>
    <t xml:space="preserve">http://atlanticadaptation.ca/sites/discoveryspace.upei.ca.acasa/files/Tantramar%20Dykelands-Risk%20Communication-Aug-2012.pdf </t>
  </si>
  <si>
    <t xml:space="preserve">http://atlanticadaptation.ca/sites/discoveryspace.upei.ca.acasa/files/ForecastingEconomicDamages-Tantramar-Aug-2012.pdf </t>
  </si>
  <si>
    <t xml:space="preserve">http://edq.sagepub.com/content/11/2/123.abstract </t>
  </si>
  <si>
    <t xml:space="preserve">http://muskie.usm.maine.edu/Publications/WorkingWaterfronts.pdf </t>
  </si>
  <si>
    <t xml:space="preserve">http://www.ekoturism.org/illustrationer/fil_20050706103420.pdf </t>
  </si>
  <si>
    <t xml:space="preserve">http://www.hks.harvard.edu/m-rcbg/heep/papers/HEEP%20Discussion%2028_final.pdf </t>
  </si>
  <si>
    <t xml:space="preserve">http://www.mainetreefoundation.org/forestfacts/How%20Do%20We%20Benefit.htm </t>
  </si>
  <si>
    <t xml:space="preserve">http://www.forestecologynetwork.org/tmwfall99_06.html </t>
  </si>
  <si>
    <t xml:space="preserve">http://www.manomet.org/sites/manomet.org/files/reports/Troy_2012_Value_of_Maine.pdf </t>
  </si>
  <si>
    <t xml:space="preserve">http://www.ncbi.nlm.nih.gov/pubmed/21797925 </t>
  </si>
  <si>
    <t xml:space="preserve">http://cloud.tpl.org/pubs/local-maine-conseconomics-2012.pdf </t>
  </si>
  <si>
    <t xml:space="preserve">http://www.mass.gov/czm/oceanmanagement/projects/economy/report2.pdf </t>
  </si>
  <si>
    <t xml:space="preserve">http://www.massaudubon.org/PDF/advocacy/losingground/LosingGround_6.pdf </t>
  </si>
  <si>
    <t xml:space="preserve">http://nhlakes.org/docs/EcoStudyPhaseII.pdf </t>
  </si>
  <si>
    <t xml:space="preserve">http://www.nbep.org/journals/fall_2012/Valuing-Ecosystems.pdf </t>
  </si>
  <si>
    <t xml:space="preserve">http://www.sciencedirect.com/science/article/pii/S0921800906000760 </t>
  </si>
  <si>
    <t>Compiled by Sarah Demers, Independent Contractor</t>
  </si>
  <si>
    <t>November 2012</t>
  </si>
  <si>
    <t>Finfish (acres)</t>
  </si>
  <si>
    <t>Shellfish (acres)</t>
  </si>
  <si>
    <t>Total finfish and shellfish (US dollars)</t>
  </si>
  <si>
    <t>Ecosystems Indicator Partnership</t>
  </si>
  <si>
    <t>Not Digitalized - see attached pdf</t>
  </si>
  <si>
    <t>The Economic Benefits of Protecting Healthy Watersheds</t>
  </si>
  <si>
    <t>Boston area</t>
  </si>
  <si>
    <t>Tourism &amp; Recreation (GDP)</t>
  </si>
  <si>
    <t>Transportation (GDP)</t>
  </si>
  <si>
    <t>Construction (GDP)</t>
  </si>
  <si>
    <t>unavailable</t>
  </si>
  <si>
    <t>Living Resources (GDP)</t>
  </si>
  <si>
    <t>Ship &amp; Boat Building (GDP)</t>
  </si>
  <si>
    <t>Minerals (GDP)</t>
  </si>
  <si>
    <t>America's coasts supply key habitat for over 75% of the nations commercial fish catch.</t>
  </si>
  <si>
    <t>In 2007, coastal counties provided half of US GDP and 40% of the nation's jobs.</t>
  </si>
  <si>
    <t>Restoring coasts can create more than 30 jobs for each million dollars invested.</t>
  </si>
  <si>
    <t>Removal of Great Works Dam (and subsequent restoration of over 1000 miles of fish habitat) will result in ~171 jobs in the region.  Increases in tourism, recreation, and local fishing will result.</t>
  </si>
  <si>
    <t>The Economic &amp; Market Value of Coasts and Estuaries: What's at Stake?</t>
  </si>
  <si>
    <t>Beach Visitation</t>
  </si>
  <si>
    <t>Visiting Waterside</t>
  </si>
  <si>
    <t>Swimming</t>
  </si>
  <si>
    <t>Annual activity days (99-00')</t>
  </si>
  <si>
    <t>Consumer surplus/activity day (per trip)</t>
  </si>
  <si>
    <t>Annual visitation days for rec. fishing (in millions)</t>
  </si>
  <si>
    <t>Annual visitation days for wildlife view (millions)</t>
  </si>
  <si>
    <t>Annual visitation days for rec. fishing (millions)</t>
  </si>
  <si>
    <t>Employees</t>
  </si>
  <si>
    <t>Prevented $ of flood damage/acre of healthy wetland</t>
  </si>
  <si>
    <t>Wages (mil.)</t>
  </si>
  <si>
    <t>Goods &amp; Services (mil.)</t>
  </si>
  <si>
    <t>Ocean Jobs (data from 2009)</t>
  </si>
  <si>
    <t>NOAA's State of the Coast</t>
  </si>
  <si>
    <t>52% of the nation's total population lived in a coastal watershed in 2010.</t>
  </si>
  <si>
    <t>50.9 million increase in coastal watershed county population from 1970-2010.</t>
  </si>
  <si>
    <t>319/sq.mi. was the average population density of the coastal watershed counties (excluding Alaska).</t>
  </si>
  <si>
    <t>14.9 million expected increase in coastal watershed county population by 2020.</t>
  </si>
  <si>
    <t>Spatial Trends in Socioeconomics</t>
  </si>
  <si>
    <t>Percent Population Change (1980-2020)</t>
  </si>
  <si>
    <t>All Counties</t>
  </si>
  <si>
    <t>NOAA's Population Trends along the Coastal US: 1980-2008</t>
  </si>
  <si>
    <t>"Total coastal population between the years 1980 and 2003 increased by 33 million people or 28 percent, roughly consistent with the nation's rate of increase.</t>
  </si>
  <si>
    <t>The northeast saw an increase of 8 mmillion people in that time frame.</t>
  </si>
  <si>
    <t>"Median household income for coastal counties is approximately 17% higher than noncoastal counties."</t>
  </si>
  <si>
    <t>Median household income in 2000 dollars</t>
  </si>
  <si>
    <t>The Contribution of Working Waterfrongs to the Maine Economy</t>
  </si>
  <si>
    <t>Residential construction jobs</t>
  </si>
  <si>
    <t>15,000-20,000</t>
  </si>
  <si>
    <t>Seafood Processing</t>
  </si>
  <si>
    <t>Marinas</t>
  </si>
  <si>
    <t>Lobster Landed Value</t>
  </si>
  <si>
    <t>Boat Building</t>
  </si>
  <si>
    <t>Evaluating the Economic Benefits and Future Opportunities of Maine Island Trail Association</t>
  </si>
  <si>
    <t>mean</t>
  </si>
  <si>
    <t>median</t>
  </si>
  <si>
    <t>min</t>
  </si>
  <si>
    <t>max</t>
  </si>
  <si>
    <t>variance</t>
  </si>
  <si>
    <t>N</t>
  </si>
  <si>
    <t>trips/year</t>
  </si>
  <si>
    <t>travel cost ($)</t>
  </si>
  <si>
    <t>party size</t>
  </si>
  <si>
    <t>trip length (days)</t>
  </si>
  <si>
    <t>annual income ($)</t>
  </si>
  <si>
    <t>How do we Benefit from our Forests?</t>
  </si>
  <si>
    <t>In 2001, over 2.3 million people used Maine's 41 state parks and historic sites, and 2.7 million people visited Acadia National Park. That's five times the population of Maine utilizing less than 6% of the forest in the state.</t>
  </si>
  <si>
    <t>Only recently have economists been able to measure the economic value of the "ecosystem services". Based on the estimated ecosystem services values calculated in one recent study, the Sappi and Bowater lands recently sold would have been worth more than $250 million per year if protected in public ownership.</t>
  </si>
  <si>
    <t>from 1998 to 2010, LMF conserved 550,000 acres. On average 42,300 acres of conservation lands were acquired annually, using an average of $4.78 million annually in state funding for these acquisitions (nominal spending).</t>
  </si>
  <si>
    <t>Average cost per acre of acquisition between 1998 and 2010 was $113.</t>
  </si>
  <si>
    <t xml:space="preserve">TPL found that LMF conserved lands provided $833 million in total economic value in the form of natural goods and services over the next 10 years from date of purchase. </t>
  </si>
  <si>
    <t>When this (^) is compared to LMF's investment of $76 million (in todays dollars) every $1 invested returns $11 in economic value in natural goods and services.</t>
  </si>
  <si>
    <t>In 2006, 845,000 residents and non-residents participated in some form of fish and wildlife-related recreation in Maine. Anglers, hunters, and wildlife viewers spent $1.14 billion in retail sales, creating $5.7 billion in salaries and wages, and supporting nearly 26,000 jobs.</t>
  </si>
  <si>
    <t>Wildlife watching supports more than 15,000 jobs and generates $575 million in retail sales and $286 million in salaries and wages.</t>
  </si>
  <si>
    <t>Land for Maine's Future Acquisitions and Spending</t>
  </si>
  <si>
    <t>Year</t>
  </si>
  <si>
    <t>Acres</t>
  </si>
  <si>
    <t>Spending</t>
  </si>
  <si>
    <t>Acreage Acquired by Land Cover Type</t>
  </si>
  <si>
    <t>Land Cover</t>
  </si>
  <si>
    <t>Percentage</t>
  </si>
  <si>
    <t>Evergreen Forest</t>
  </si>
  <si>
    <t>Mixed Forest</t>
  </si>
  <si>
    <t>Deciduous Forest</t>
  </si>
  <si>
    <t>Shrub/Scrub</t>
  </si>
  <si>
    <t>Woody Wetland</t>
  </si>
  <si>
    <t>Grassland/Herbacious</t>
  </si>
  <si>
    <t>Emerg. Herb. Wetland</t>
  </si>
  <si>
    <t>Open Water</t>
  </si>
  <si>
    <t>Developed Open Space</t>
  </si>
  <si>
    <t>Developed Other</t>
  </si>
  <si>
    <t>Barren Land</t>
  </si>
  <si>
    <t>Pasture/Hay</t>
  </si>
  <si>
    <t>Cultivated Crops</t>
  </si>
  <si>
    <t>*Based upon the per-acre values, 450,000 acres of conserved land provide $833 billion in total economic value from date of purchase to 2021 in the form of natural goods and services.</t>
  </si>
  <si>
    <t>Coastal Maine has been hit with hundreds of storms in its history.</t>
  </si>
  <si>
    <t>Not only will sea level rise increase the amount of water that may be formed into a storm surge, but climate change and rising sea levels will also be associated with a significantly incresing severeity of coastal storms; this could be devastating for Maine's coast.</t>
  </si>
  <si>
    <t>http://yosemite.epa.gov/ee/epa/eerm.nsf/vwAN/EE-0502-01.pdf/$file/EE-0502-01.pdf</t>
  </si>
  <si>
    <t>http://www.google.com/url?sa=t&amp;rct=j&amp;q=&amp;esrc=s&amp;source=web&amp;cd=1&amp;ved=0CDUQFjAA&amp;url=http%3A%2F%2Fwww.ird.fr%2Fecostproject%2Flib%2Fexe%2Ffetch.php%3Fid%3Deconomics_references%26cache%3Dcache%26media%3Dcase_studies%3Alinking_economic_and_ecological_models_for_a_marine_ecosystem.pdf&amp;ei=c1GhULDyM9TV0gGk04A4&amp;usg=AFQjCNFrsxDmiacazgNtSZgycf1bFx_rbQ&amp;sig2=3k6VtQOvcFnEAzPB5xYs3g</t>
  </si>
  <si>
    <t>Average maximum willingness to pay for dedicated fund for beach protection program (by individual) was $56.67.</t>
  </si>
  <si>
    <t>An Assessment of the Coastal and Marine Economies of Massachusetts</t>
  </si>
  <si>
    <t>71,160 coastal economy establishments directly employ 1,161,326 persons (2004 numbers) in MA., representing close to 37% of the employment in the state.</t>
  </si>
  <si>
    <t>Payroll within the coastal economy totals over $60 billion with an average annual wage in the region of close to $52,000.</t>
  </si>
  <si>
    <t>Annual GSP (2004) of the coastal economy is appx. $117 billion, 37% of MA. GSP in 2004.</t>
  </si>
  <si>
    <t>The marine science and technology sector directly employs 5,055 peope; within this total, 59% is related to marine engineering and technical services, 29% to production of instrumentation and equipment, and 10% related to ship and boat building and repair.</t>
  </si>
  <si>
    <t>Payroll to employees within the sector ^ totals $419 million annually, with average annual wages of $82,829/employee.</t>
  </si>
  <si>
    <t>The vast majority of marine and coastal businesses purchase supplies primarily from busineses located in Massachusetts (80.3%).</t>
  </si>
  <si>
    <t>Based on data gathered during the 2010 study, the contribution of coastal and ocean recreational boating expenditures to the Massachusetts economy was at least $806 million. The biggest expenditure being gas and oil.</t>
  </si>
  <si>
    <t>Other expenditures ^ were for groceries and restaurant expenses, transient or guest dockage (marina fees), general recreation, entertainment and shopping, accomodations, and other trip-related expenditures.</t>
  </si>
  <si>
    <t>https://www.st.nmfs.noaa.gov/st5/RecEcon/Publications/NE_2000_Final_Report.pdf</t>
  </si>
  <si>
    <t>Measuring the Existence Value of Wildlife: What do CVM estimates really show?</t>
  </si>
  <si>
    <t>The average willingness to pay per year for an Atlantic salmon restoration program in Massachusetts is $12.69.</t>
  </si>
  <si>
    <t>http://yosemite.epa.gov/ee/epa/eerm.nsf/vwAN/EE-0047-01.pdf/$file/EE-0047-01.pdf</t>
  </si>
  <si>
    <t>Accounting for the Economic Value of Ecosystem Services in Massachusetts</t>
  </si>
  <si>
    <t>Wetlands in the Charles River Basin reduce peak river flows during storms and delay storm surges, preventing $18 million in flood damage each year.</t>
  </si>
  <si>
    <t>The Massachusetts Water Resources Authority avoided the coast of a new $180 million filtration plant because of natural waste treatment provided by protected watershed lands around the Quabbin and Wachusett Reservoirs.</t>
  </si>
  <si>
    <t>Based on the net forest and agricultural land lost to all forms of development between 1985 and 1999, the state lost over $200 million annually in ecosystem service value during the period, based on 2001 dollars.</t>
  </si>
  <si>
    <t>Areas with the highest ecosystem service values were those rich in saltwater wetlands.</t>
  </si>
  <si>
    <t>What's Our Water Worth?</t>
  </si>
  <si>
    <t>http://www.nhrivers.org/documents/Econ%20Study%20Brochure.pdf</t>
  </si>
  <si>
    <t>NH is home to over 1,000 lakes and ponds and 12,000 miles of rivers and streams, brining millions of dollars in sales and income to the state.</t>
  </si>
  <si>
    <t>Based on a 2007 study, 85% of respondents are satisfied with overall water quailty in NH; 94% are satisfied with the views and scenery offered.</t>
  </si>
  <si>
    <t>69% of visitors to NH's waters would decrease their number of visits if the clarity or purity of the water delined; 56% would decrease their visits if the views or scenery degraded.</t>
  </si>
  <si>
    <t xml:space="preserve">Nordstrom, A., Lakes, Rivers, Streams &amp; Ponds Partnership </t>
  </si>
  <si>
    <t>Annual sales generated by anglers, boaters, and swimmers is over $379 million, exceeding Laconia's Bike Week, two annual NASCAR events, off-highway vehicle spending, and spending at agricultural fairs.</t>
  </si>
  <si>
    <t>NOAA ENOW Sector Descriptions</t>
  </si>
  <si>
    <t>Tourism and recreation sector employed 72% of people working in the US ocean/great lakes economy in 2009, accounting for only 28% of the GDP in the same region.</t>
  </si>
  <si>
    <t>Offshore mineral extraction employed only 6% but produced 42% of GDP in the same region.</t>
  </si>
  <si>
    <t>US ocean and Great Lakes economy in 2009 employed 2.6 million people (2.0% of total US jobs), and produced $223 billion in GDP (1.6% of total).</t>
  </si>
  <si>
    <t>Marine construction, ship and boat building, and marine transportation sectors: 21% of employment, 28% of GDP in ocean/great lakes region.</t>
  </si>
  <si>
    <t>Sector</t>
  </si>
  <si>
    <t>Living Resources</t>
  </si>
  <si>
    <t>Marine Construction</t>
  </si>
  <si>
    <t>Marine Transportation</t>
  </si>
  <si>
    <t>Offshore Mineral Resources</t>
  </si>
  <si>
    <t>Ships and Boat Building</t>
  </si>
  <si>
    <t>Tourism and Recreation</t>
  </si>
  <si>
    <t>Direct GDP impact of the ocean sector in NS is estimated at $2.62 billion in 2001; accounts for about 10% of the total NS GDP (15% when including total ocean impact).</t>
  </si>
  <si>
    <t>Just over 5% of provincial household income is attributable to direct ocean activities (almost 14% when considering total ocean impact).</t>
  </si>
  <si>
    <t>Fishing and offshore oil and gas industries dominate ocean activities, accounting for 60.8% of the total ocean GDP.</t>
  </si>
  <si>
    <t>The ocean economy encompasses all private sector activities with a direct dependence on the ocean or ocean resources, as well as public sector organizations and agencies with direct ocean responsibilities.</t>
  </si>
  <si>
    <t>NS's fishing industry derives its strength from an abundant and diverse resource base. The industry faced considerable turmoil during the 1990's, with the collapse of groundfish stock, but recovered during the second half of the decade.</t>
  </si>
  <si>
    <t>^By the early 2000's, the value of landings had reached $800 million, with the value of final production exceeing an estimated $1.5 billion.</t>
  </si>
  <si>
    <t>The importance of marine fisheries in the NS economy has increased over the last decade and a half, with GDP contributions equalling just uncer $340 million in 2002. Employment in the sector is estimated at 7,500.</t>
  </si>
  <si>
    <t>Fishery to household income was just under $185 million in 2002, averaging about $25,000 per year.</t>
  </si>
  <si>
    <t>NS coastal waters support about 400 aquaculture sites; data indicates that 25-30% of aquaculture workers are full-time employees. Fewer than 20% of the farms account for over 80% of the production.</t>
  </si>
  <si>
    <t>In 2003, about 8,000 tonnes of product were shipped, totally just under $40 million.</t>
  </si>
  <si>
    <t>Aquaculture</t>
  </si>
  <si>
    <t xml:space="preserve">GDP contribution has varied over the years, from $5.7 million in 1997 to $21.6 million in 2000, then dropping to $10.1 million in 2001. </t>
  </si>
  <si>
    <t>Direct exports from NS to customers outside Canada vary between $5-6 million annually.</t>
  </si>
  <si>
    <t>Fish processing</t>
  </si>
  <si>
    <t>GDP contribution peaked at just under $300 million in 1999, with employment fluctuating from 5,000-5,500 in 2000, increased to about 7,300 in 2002.</t>
  </si>
  <si>
    <t>Exports in fish processing increased by 60% to just under $690 million in 2002.</t>
  </si>
  <si>
    <t>Offshore oil and gas</t>
  </si>
  <si>
    <t>Commercial fisheries</t>
  </si>
  <si>
    <t>A higher proportion of annual goods and services requirements are met from local sources during production: about 40% ($43 million) in the case of Cohassett-Panuke and 50% ($67 million) from SOEP.</t>
  </si>
  <si>
    <t>The second half of the 1990s brought increased economic input from the offshore oil and gas sector, estimated at $1,120 million in 2001.</t>
  </si>
  <si>
    <t>Employment increased to 2,218 in 1999, but dropped to 1,140 in 2001, still higher than the 340 1995 number.</t>
  </si>
  <si>
    <t>Ports and shipping (marine transportation)</t>
  </si>
  <si>
    <t>Marine transportation generates in the range of $100-$115 million annually to provincial GDP, and creates between 1,500 and 1,800 full-time jobs.</t>
  </si>
  <si>
    <t>Ocean tourism</t>
  </si>
  <si>
    <t>Nova Scotia Dept of Tourism, Culture, and Heritage estimates that tourism in the province generates expenditures in the $1.3 billion range.</t>
  </si>
  <si>
    <t>With the tourism industry as a whole in NS generating expenditures at over $1.0 billion annually, the impact arising from ocean activities could run to the hundreds of millions of dollars.</t>
  </si>
  <si>
    <t>Ship building and repair and boat building</t>
  </si>
  <si>
    <t>Halifax shipyards currently employs 500-700 workers.</t>
  </si>
  <si>
    <t>In 2001 the boatbuilding sector generated annual sales in the $80 million range, with about $35 million in export sales.</t>
  </si>
  <si>
    <t>Marine manufacturing and services</t>
  </si>
  <si>
    <t>Relatively small and specialised, and not well represented in official statistics, because it cuts across several industrial classifications.</t>
  </si>
  <si>
    <t>By 2003 there were 13 firms employing about 590 people.</t>
  </si>
  <si>
    <t>An Industry Canada report suggests NS houses 13% of ocean technology firms in Canada (65 firms).</t>
  </si>
  <si>
    <t>With limited data, GDP from this sector is estimated to have doubled in the late 1990's, from $18.4 to $36.6 million.</t>
  </si>
  <si>
    <t>Estimated GDP input in 2002 is $25 million, employing about 700 full-time employees, with an estimated sales total of $50 million.</t>
  </si>
  <si>
    <t>Government Services</t>
  </si>
  <si>
    <t>Federal and provincial government plays a large part in contributing to the value of the ocean sector in NS - direct employment, capital spending, operations and maintenance spending, spending on R&amp;D, and supporting initiatives in non-profit and not-for-profit sectors.</t>
  </si>
  <si>
    <t>Total federal and provincial government agencies employed 13,164 FTE in 2001, providing just shy of $700 million in salaries and about $355 million in other expenditures.</t>
  </si>
  <si>
    <t>^highest agency is Dept of National Defence, with 10,840 FTE and $565 million wages/salaries; followed by Dept of Fisheries and Oceans, with 1,827 and $108 million, respectively.</t>
  </si>
  <si>
    <t>Overall economic impact</t>
  </si>
  <si>
    <t>NS ocean sector generated an overall impact of $4.08 billion in GDP in 2001, up from $2.71 billion in 1995.</t>
  </si>
  <si>
    <t>Economic Impact of the New Brunswick Ocean Sector</t>
  </si>
  <si>
    <t>Gardner, M., G. MacAskill, Gardner Pinfold Consulting Economists, Ltd.</t>
  </si>
  <si>
    <t>http://www.gnb.ca/9999/publications/ocean.pdf</t>
  </si>
  <si>
    <t>This study provides an update to the above study; use this information for the analysis, as it is more up to date and will match the NB info later.</t>
  </si>
  <si>
    <t>Commercial Fisheries</t>
  </si>
  <si>
    <t>Fish Processing</t>
  </si>
  <si>
    <t>Offshore Oil and Gas</t>
  </si>
  <si>
    <t>"In addition to the employment and income it creates, oil and gas projects make a major contribution to provincial government revenues, with royalties and related revenues of $331 million in fiscal year 06/07, up from $10 million in 2001."</t>
  </si>
  <si>
    <t>NS fishing industry has 5411 vessels, employing 9507 persons in 2006, up from 7958 in 2002.</t>
  </si>
  <si>
    <t>The economic impact of this sector totals $535,784,000 in GDP, and $357,106,000 in household income.</t>
  </si>
  <si>
    <t>Employing 472 full-time people, aquaculture production generates $53 million in revenues, $2,493,000 of that in direct exports.</t>
  </si>
  <si>
    <t>NS coastal waters support 353 aquaculture sites in 2006, down from 389 in 2002.</t>
  </si>
  <si>
    <t>It provided a total of $33,455,000 to GDP in 2006, with a household income total of $17,998,000.</t>
  </si>
  <si>
    <t>The fish processing industry consists of 285 licensed plants.</t>
  </si>
  <si>
    <t>Estimated production is $903,000,000, and $513,812,000 in exports in 2006; total employment in 2006 was 5,700.</t>
  </si>
  <si>
    <t>It provided $392,274,000 in household income, and $577,466,000 in GDP.</t>
  </si>
  <si>
    <t>Gross revenue in 2006 was $1.014 billion, employing 697 workers; up from $827 million in 2002, down from 900 in 2002, respectively.</t>
  </si>
  <si>
    <t>GDP in 2006 was $952,435,000, with a household income total of $125,063,000.</t>
  </si>
  <si>
    <t>Water Transportation</t>
  </si>
  <si>
    <t>Water transportation in NS includes all activities of shipping companies, cruise ships and ferry operators, as well as revenues generated by cargo loading and unloading, port fees and the pilotage authority.</t>
  </si>
  <si>
    <t>In 2006, value of output for water transportation was $608 million.</t>
  </si>
  <si>
    <t>The economic impact of this sector totals $471,645,000, with a household income of $391,660,000.</t>
  </si>
  <si>
    <t>Ocean Tourism</t>
  </si>
  <si>
    <t>Broken down into three expenditure-driven areas: cruise ship activities, marine recreational fishing, and coastal tourism regarding water-based activities.</t>
  </si>
  <si>
    <t xml:space="preserve">Total input to GDP is $246,525,000, with a household income total of $255,524,000.  </t>
  </si>
  <si>
    <t>Total employment in 2006 was 6,484.</t>
  </si>
  <si>
    <t>Marine construction includes building and maintaining fixed installations to facilitate marine transportation and related activities, and is conducted by various private and public sector entities.</t>
  </si>
  <si>
    <t>Total expenditures in 2006 were $107 million, $50 from national defense, $57 from ports and harbours.</t>
  </si>
  <si>
    <t>Total economic impact in 2006 was $86,760,000 in GDP, and $61,525,000 in household income.  Total employment was 1,455.</t>
  </si>
  <si>
    <t>Shipbuilding and boatbuilding</t>
  </si>
  <si>
    <t>The ship and boat building industry in NS is comprised of two yards in Halifax and about 65 boat builders scattered around the province.</t>
  </si>
  <si>
    <t>Boat building outputs equaled $65 million, ship building output at $135 million, in 2006.</t>
  </si>
  <si>
    <t>The Economic Impacts of Ecological Restoration in Massachusetts</t>
  </si>
  <si>
    <t>Industrial Economics, Inc.; Massachusetts Department of Fish &amp; Game - Division of Ecological Restoration</t>
  </si>
  <si>
    <t>http://www.mass.gov/dfwele/der/pdf/economic_impacts_ma_der.pdf</t>
  </si>
  <si>
    <t>community development, climate change</t>
  </si>
  <si>
    <t>development, ecosystem services</t>
  </si>
  <si>
    <t>In this study, a choice-based conjoint survey design to elicit individual choices of beach erosion control programs that can potentially cause multiple effects on beach environment is employed.  Two empircal choice models, with incorporate individual heterogeneity, are used to analyze and compare the elicited individual choices of erosion control programs.  Results show that a typical individual, both the positive and negative impacts of the programs, affect their choices.  Economic benefit of an erosion control program to preserve a stretch of sand beach can be grossly exaggerated if potential negative impacts on the coastal environment from the same program are not considered.</t>
  </si>
  <si>
    <t>Linking Economic and Ecological Models for a Marine Ecosystem</t>
  </si>
  <si>
    <t>Jin, D.; P. Hoagland; T. M. Dalton</t>
  </si>
  <si>
    <t>Economists and ecologists have begun to recognize the value to public policy of combining information and results from each discipline into multidisciplinary studies.  Presented is a methodological approach that links economic and ecological analyses; described is a distinct linear system sub-models of the economy and ecosystem.  The method extends the work of earlier reserachers by incorporating an ecosystem matrix into resource multipliers, and by showing how these multipliers may be calculated.  A numerical example for the New England region using coastal economic and marine ecological data from the region for a restricted set of industry sectors and food web trophic levels is explained. This approach can be extended to incorporate the full range of sectors in the economy.</t>
  </si>
  <si>
    <t>Environmental Attitudes, Motivations, and Contingent Valuation of Nonuse Values: A Case Study involving Endangered Species</t>
  </si>
  <si>
    <t>Kotchen, M.J.; S.D. Reiling</t>
  </si>
  <si>
    <t>http://www.oceaneconomics.org/nonmarket/NM_publication.asp?199</t>
  </si>
  <si>
    <t>Factors Influencing the Willingness to Pay for Coastal Beach Protection</t>
  </si>
  <si>
    <t>Lindsay, B.E.; J.M Halstead; H.C. Tupper; J.J. Vaske</t>
  </si>
  <si>
    <t>http://www.oceaneconomics.org/nonmarket/NM_publication.asp?5</t>
  </si>
  <si>
    <t>This study examines coastal beach visitors' willingness to pay for a beach erosion control program. A Tobit model was developed utilizing survey data obtained from recreational beach users at Maine and New Hampshire beaches.  The number of years visiting a particular beach, income level, familiarity with beach protective laws, respondents' state of residence, and the presence of sand dunes were found to be statistically significant in influencing a beach users' willingness to pay for coastal beach protection. The implications of these findings for beach erosion control programs are discussed.</t>
  </si>
  <si>
    <t>Measuring the Economic Benefits of Water Quality Improvements to Recreational Users in Six Northeastern States: An Application of the Random Utility Maximization Model</t>
  </si>
  <si>
    <t>Parsons, G.R.; E.C. Helm; T. Bondelid</t>
  </si>
  <si>
    <t>http://www.oceaneconomics.org/nonmarket/NM_publication.asp?142</t>
  </si>
  <si>
    <t>We estimate the economic benefits of water quality for of lakes, rivers and coastlines in northeastern states.  The benefits are measured using separate travel cost random utility maximization models for fishing, boating, swimming, and viewing.  All models are for day-trip recreation. The models are estimated using data from the 1994 National Survey of Recreation and the Environment and from water quality modeling simulations of the National Water Pollution Control Assessment Model.  We consider several scenarios for water quality and estimate annual benefits in the region due to the Clean Water Act to be near $100.</t>
  </si>
  <si>
    <t>Stated Preference Methods for Environmental Management: Recreational Summer Flounder Angling in the Northeastern U.S.</t>
  </si>
  <si>
    <t>Hicks, R.L</t>
  </si>
  <si>
    <t>The study estimated various scenarios in catch rates changes for summer flounder off the east coast of the US using revealed and state preference models. The study estimated that the marginal value of summer flounder catch ranged from $1.55-$4.45 depending on the model. They also examined two policies to increase the catch by 25% and 50% and found the values for catch increases ranged from $1.05-$3.48 and $2.15-$7.12, respectively.</t>
  </si>
  <si>
    <t>The Demand for Local Access to Coastal Recreation in Southern New England</t>
  </si>
  <si>
    <t>Kline, J.D., S.K. Swallow</t>
  </si>
  <si>
    <t>http://www.oceaneconomics.org/nonmarket/NM_publication.asp?67</t>
  </si>
  <si>
    <t>Coastal lands provide popular outdoor recreation opportunities including beach recreation, fishing, boating, and wildlife viewing. Published studies measuring the demand for access to coastal lands generally have focused on the recreational value of intensively used beaches, which comprise only a portion of the New England coastline. This article examines the recreational demand for coastal access to local, free-access site in southern New England. The study uses data obtained from on-site interviews conducted during the summer of 1995 at Gooseberry Island, MA.</t>
  </si>
  <si>
    <t>Measuring the Existence Value of Wildlife: What do DVM Estimates Really Show?</t>
  </si>
  <si>
    <t>Stevens, T.H.; et al</t>
  </si>
  <si>
    <t>http://www.oceaneconomics.org/nonmarket/NM_publication.asp?192</t>
  </si>
  <si>
    <t>The increased use of benefit-cost analysis in environmental management decisions has stimulated considerable debate about wildlife valuation. One result is that wildlife are now thought to produce two types of economic value: "use values" derived from hunting, fishing, and viewing; and existence values accruing to both users and to those not actually "using" wildlife but who, nevertheless, have an interest in it. Attention has recently focused on the existence category, and preliminary evidence suggests that this might be the most important component of total value. Many problems persist, however, and existence value estimates are often viewed with skepticism.</t>
  </si>
  <si>
    <t>A Methodological Approach to an Economic Analysis of the Beneficial Outcomes of Water Quality Improvements from Sewage Treatment Plant Upgrading and Combined Sewer Overflow Controls</t>
  </si>
  <si>
    <t>Meta Systems, Inc.</t>
  </si>
  <si>
    <t>The purpose of this report is to demonstrate the feasibility and usefulness of an economic analysis of the beneficial outcomes of water quality improvements from implementing controls on multiple sources of pollution. This case study on Boston Harbor serves to: demonstrate the application of a variety of economic benefit estimation techniques, and to assess the reliability and limitations of each. It is intended as an example of how to perform benefit analysis. The pollution abatement considered in this report results from upgrading two sewage treatment plants on Deer and Nut Islands and controlling combined sewer overflows in Dorchester Bay, the Neponset and Charles Rivers, Quincey Bay and the Inner Harbor.</t>
  </si>
  <si>
    <t>Economic Impact of the Nova Scotia Ocean Sector: 2002-2006</t>
  </si>
  <si>
    <t>Gardner, M.; G. MacAskill; C. DeBow</t>
  </si>
  <si>
    <t>http://www.gov.ns.ca/econ/publications/oceanindustries/docs/NS_Ocean_Sector_Report_2002-2006.pdf</t>
  </si>
  <si>
    <t>Estimating the Economic Value of Coastal and Ocean Resources: The Case of Nova Scotia</t>
  </si>
  <si>
    <t>Department of Fisheries and Oceans; M. Mandale, et al</t>
  </si>
  <si>
    <t>http://www.gov.ns.ca/econ/docs/ECON_OceanResourcesReport.pdf</t>
  </si>
  <si>
    <t>coastal management</t>
  </si>
  <si>
    <t>ecosystem services</t>
  </si>
  <si>
    <t>recreation</t>
  </si>
  <si>
    <t>sea level rise</t>
  </si>
  <si>
    <t>climate change</t>
  </si>
  <si>
    <t xml:space="preserve">This report identifies and analyzes the potential economic impacts associated with the designation of critical habitat for the Gulf of Maine DPS of Atlantic salmon.  NMFS subsequently proposed to designate critical habitat for the DPS in September 2008, and is not finalizing these actions with revisions that take into account public comment on the proposed rules. This report employs the best data available to analyze the economic impacts of designating particular areas as critical habitat, these impacts represent the "benefits of exclusion".  </t>
  </si>
  <si>
    <t>restoration</t>
  </si>
  <si>
    <t>wetlands, ecosystem services</t>
  </si>
  <si>
    <t>water quality</t>
  </si>
  <si>
    <t>sea level rise, coastal management</t>
  </si>
  <si>
    <t>population</t>
  </si>
  <si>
    <t>climate change, coastal management</t>
  </si>
  <si>
    <t>water quality, recreation</t>
  </si>
  <si>
    <t>community development</t>
  </si>
  <si>
    <t>tourism</t>
  </si>
  <si>
    <t>On June 30, 2006, Bay Ferries Ltd. announced the permanent cessation of the year-round Digby, Nova Scotia to Saint John, New Brunswick ferry service, effective November 1, 2006. The company's decision to cease operations has been casued by financial challenges faced over the past several years. There is a great deal of public concern about the cessation of the service. Users claim the loss of the ferry service will have a significant impact on their businesses, as do tourist operators. Nearby residents are concerned about the loss of a key transportation link and an economic generator. This report identifies and forecasts the extent of the key impacts of service cessation and sets out four options for dealing with the situation.</t>
  </si>
  <si>
    <t>http://www.coastalvalues.org/work/working-papers/COVC20071.pdf</t>
  </si>
  <si>
    <t>Ecosystem Valuation (website directory)</t>
  </si>
  <si>
    <t xml:space="preserve">Faced with tightening budgets and growing needs for environmental actions, government agencies must make difficult decisions about how to allocate public investments to protect and restore the natural environment. In making such decisions, environmental program managers may consider many objectives, incluidng environmental quality, threats to ecosystem integrity, and effects on people's quality of life. This website will help those who need to make practical use of economics for these types of decisions. Discussion and purposes of ecosystem valuation and an explanation of the economic theory of ecosystem valuation are provided with descriptions and case studies, as well as a non-technical explanation of economic theory of ecosystem valuation. </t>
  </si>
  <si>
    <t>New England Envionmental Finance Center</t>
  </si>
  <si>
    <t>EVRI - Environmental Valuation Reference Inventory</t>
  </si>
  <si>
    <t>EVRI is a comprehensive storehouse of over 2,000 international studies providing values, methodologies, techniques and theories on environmental valuation. This Canadian-run resource facilitates the worldwide development and promotion of environmental valuation using the benefits transfer approach. Free access is available to all citizens of member countries - Australia, Canada, France, New Zealand, UK and USA. Environmental valuation is a specialized field of economics that develops methodologies and techniques to value the environment. It is supported by a rigorous theory of welfare economics.  Valuation techniques are used globally to support research, policy development and regulation.  The two borad categories of environmental valuation are stated preferences and revealed preferences, with the difference being asking people how much they are willing to pay for an environmental good/service, versus inferring a monetary value based on market prices of environmental assets.</t>
  </si>
  <si>
    <t>Aquaculture in the Gulf of Maine</t>
  </si>
  <si>
    <t>Ecosystem Indicator Partnership</t>
  </si>
  <si>
    <t>The aquaculture industry has had a home in the Gulf of Maine/Bay of Fundy for decades, with oyster sites cultivated in Nova Scotia for nearly a century. In its current form, the industry began in the 1970s. Despite its importance to local economies and debated impacts to the environment, the roles of the numerous agencies that monitor sites are difficult to identify and understand as is the true density of aquaculture in the region. Regulations are distinctly different between various states and provinces and have greatly shaped the growth of the aquaculture industry. As a result, aquaculture has emerged as a dominant industry in parts of the Bay of Fundy while some southern locations have seem more modest growth.</t>
  </si>
  <si>
    <t>aquaculture</t>
  </si>
  <si>
    <t>Environment Canada's Atlantic Ecosystem Initiatives provides grant and contribution funding support through the Atlantic Coastal Action Program. The program supports initiatives that use local and regional expertise, and support people and organizations working in their own communities and regions to help build a better environment for Canadians. ACAP is a community-based program initiated by Environment Canada to help Atlantic Canadians restore and sustain local watersheds and adjacent coastal areas. ACAP recognizes that local organizations are the most effective champtions to achieve environmental sustainability in their own communities. By empowering communities and taking on a holistic approach towards protecting and conserving the environment, ACAP organizations and their partners have achieved numerous successes.</t>
  </si>
  <si>
    <t>Canada Water Act Annual Report: April 2010 to March 2011</t>
  </si>
  <si>
    <t>http://www.ec.gc.ca/Publications/7B28B364-7306-4BD4-A471-93054B3CC164/CanadaWaterActAnnualReportApril2010March2011.pdf</t>
  </si>
  <si>
    <t>The Canada Water Act provides an enabling framework for joint consultation and partnering among the federal and provincial/territorial governments in matters relating to water resources. This report highlights activities under the Act from April 1, 2010 to March 31, 2011. The Department has put in place an action plan to fulfill its commitment to meet the recommendations presented in the report. Numerous activities are discussed in this yearly report, including research and plan creation for all waterbodies (including the Atlantic).</t>
  </si>
  <si>
    <t>2009 Annual Automated Water Quality Monitoring Report: St. Croix River at Milltown Dam</t>
  </si>
  <si>
    <t>http://www.ec.gc.ca/Publications/8F194DD0-B2E4-4E4A-B4FD-4C6DB77E5045/2009AnnualAutomatedWQMonitoringReportStCroixRiverAtMilltownDam.pdf</t>
  </si>
  <si>
    <t>2009 Annual Automated Water Quality Monitoring Report: St. Croix River at Forest City Dam</t>
  </si>
  <si>
    <t>http://www.ec.gc.ca/Publications/EA6802FB-7940-4697-A35C-B59246FB2D21/2009AnnualAutomatedWQMonitoringReportStCroixRiverAtForestCityDam.pdf</t>
  </si>
  <si>
    <t>The station is located on the St. Croix River, at the NB Power Generation station in Milltown, NB. The river at this location forms the natural boundary between the US and Canada. Monitoring is in the headpond created by the dam that is located upstream of the turbines. Summary graphs for the five water quality parameters collected at this site are presented in the report: temperature, dissolved oxygen, pH, specific conductance, and turbidity.</t>
  </si>
  <si>
    <t>Jurisdiction</t>
  </si>
  <si>
    <t>Alpha-Gamma Technologies, Inc.</t>
  </si>
  <si>
    <t>This two-day workshop co-sponsored by EPA's National Center for Environmental Economics and National Center for Environmental Research highlighted results from EPA Science to Achieve Results grants and other projects related to methods, models and empirical estimates to improve the valuation of ecological endpoints at risk from environmental harm. Investigators presented research on ecosystem valuation, including methodological improvements as well as ways to incorporate non-monetizable or non-quantifiable ecological information into environmental policy decisions. Topics include research examining the benefits of improved coastal water quality, the value of improved fresh water quality, advances in the stated preference valuation method, balancing conservation and urban growth, and valuing wildlife health and biodiversity.</t>
  </si>
  <si>
    <t>Rhode Island</t>
  </si>
  <si>
    <t>Massachusetts</t>
  </si>
  <si>
    <t>New England</t>
  </si>
  <si>
    <t>Coastal Communities</t>
  </si>
  <si>
    <t>Nova Scotia</t>
  </si>
  <si>
    <t>New Brunswick</t>
  </si>
  <si>
    <t>Maine</t>
  </si>
  <si>
    <t>Maine and New Hampshire</t>
  </si>
  <si>
    <t>Maine and Massachusetts</t>
  </si>
  <si>
    <t>New Brunswick and Maine</t>
  </si>
  <si>
    <t>Environmental and Human Health</t>
  </si>
  <si>
    <t>Sustainable Communities</t>
  </si>
  <si>
    <t>Restored and Conserved Habitats</t>
  </si>
  <si>
    <t>Economics: National Ocean Watch (ENOW)</t>
  </si>
  <si>
    <t>NOAA</t>
  </si>
  <si>
    <t>US National, State, County</t>
  </si>
  <si>
    <t>http://www.csc.noaa.gov/digitalcoast/data/enow</t>
  </si>
  <si>
    <t>2005-2009</t>
  </si>
  <si>
    <t>All</t>
  </si>
  <si>
    <t>Spatial Trends in Coastal Socioeconomics (STICS)</t>
  </si>
  <si>
    <t>1970-2010 (with estimates out to 2040)</t>
  </si>
  <si>
    <t>State of the Coast Website</t>
  </si>
  <si>
    <t>Focus Area</t>
  </si>
  <si>
    <t>Tantramar Dyke Risk Project: The Use of Visualizations to Inspire Action</t>
  </si>
  <si>
    <t>Roness, L.A., D.J. Lieske</t>
  </si>
  <si>
    <t>Canada</t>
  </si>
  <si>
    <t xml:space="preserve">The Economic and Market Value of Coasts and Estuaries: What's At Stake? </t>
  </si>
  <si>
    <t>The research presented has several components, and is a follow up to an earlier study that involved creating flood scenarios using GIS software to help members of the public visualize the extent of a number of flood scenarios.  First, a literature review was conducted that focused on the communication of flood risk and adaptation with a particular focus on fostering action as a result of climate change-induced flooding from sea level rise. The seond component involved conducting interviews based on a purposive sample of regional experts who have previous experience in communicating flood risk. The third is an inventory of climate change visualization communication tools that could be drawn on to further communicate flood risk. The final component is a proposed list of contents for a useful toolkit regarding climate change.</t>
  </si>
  <si>
    <t>Foecasting Economic Damages from Storm Surge Flooding: A Case Study in the Tantramar Region of New Brunswick</t>
  </si>
  <si>
    <t>Wilson, J., R. Trenholm, J. Bornemann, D. Lieske</t>
  </si>
  <si>
    <t>The Tantramar region is a coastal zone subject to strong tidal forces from the upper Bay of Fundy, and relies on a dyke system to protect the Town of Sackville.  Previous work documented the significant flood risks facing the region; recent studies estimate that a 1-in-10 year storm surge could overtop approximately 90% of the existing dyke system, temporarily inundating 20% of the Town.  This study was conducted in an effort to better understand the economic costs associated with climate change related flood risk. Using a regime of climate change scenarios and known assets-at-risk, three objectives were defined: 1) to characterize existing potential damages associated with storm surge flooding; 2) to characterize how these potential damages are likely to change with predicted increases in climate change related sea level rise; and 3) demonstrate how adapation scenarios can be analyzed for their effectiveness in reducing exposure to flood damages.</t>
  </si>
  <si>
    <t>2012 (revised)</t>
  </si>
  <si>
    <t>Impacts of Sea-Level Rise and Climate Change on the Coastal Zone of Southeastern New Brunswick</t>
  </si>
  <si>
    <t>http://www.ec.gc.ca/Publications/default.asp?lang=En&amp;xml=297D1933-034A-4BD2-996E-C83FAA1C8016</t>
  </si>
  <si>
    <t>The paper represents the findings of a three-year study managed by Environment Canada and carried out by scientists and researchers from over a dozen government and academic groups. The goal of the project is to measure the impacts of climate change and sea-level rise in support of sustainable management, community resilience and the development of adaptation strategies for these impacts. In carrying out the project, researchers studied how the coastal area has been changing in past years and made projections on how it will change over the next 100 years.</t>
  </si>
  <si>
    <t>Wetland Valuation in Atlantic Canada</t>
  </si>
  <si>
    <t>Jacques Whitford</t>
  </si>
  <si>
    <t>Atlantic Canada</t>
  </si>
  <si>
    <t xml:space="preserve">This report first provides a description of the various types of wetlands found in Canada, and adopts a common typology for use by the valuation framework. Next, wetland functions and the applicable economic valuation models and methods are described. The Wetland Valuation Framework is then presented, linking wetland attributes, services and values. The framework makes and important distinction between strategic level valuation and detailed site valuation. The report concludes by providing recommendations for the further testing and refinement of the framework in Canada, as well as additional priority areas for research. </t>
  </si>
  <si>
    <t>The Economic Value of Healthy Ecosystems</t>
  </si>
  <si>
    <t>Nick Wildman</t>
  </si>
  <si>
    <t>Linwood H. Pendleton, Jaime Rooke</t>
  </si>
  <si>
    <t>California</t>
  </si>
  <si>
    <t>P. Poor, Keri L. Pessagno, Rober W. Paul</t>
  </si>
  <si>
    <t>Maryland</t>
  </si>
  <si>
    <t>http://www.estuaries.org/images/81103-RAE_17_FINAL_web.pdf</t>
  </si>
  <si>
    <t>http://www.estuaries.org/the-economic-value-of-coasts-a-estuaries.html</t>
  </si>
  <si>
    <t>http://solves.cr.usgs.gov/</t>
  </si>
  <si>
    <t>http://www.environment.nsw.gov.au/publications/evri.htm</t>
  </si>
  <si>
    <t>http://efc.muskie.usm.maine.edu/</t>
  </si>
  <si>
    <t>http://www.ecosystemvaluation.org/uses.htm</t>
  </si>
  <si>
    <t>2011 (revised)</t>
  </si>
  <si>
    <t xml:space="preserve">NSW Government - Environment and Heritage </t>
  </si>
  <si>
    <t>University of Southern Maine</t>
  </si>
  <si>
    <t>University of Maryland</t>
  </si>
  <si>
    <t>The New England Environmental Finance Center (NE/EFC) furthers the shared goal of the U.S. EPA and the Muskie School of Public Service to research, publish, and extend creative approaches to environmental policy, protection, and management, especially the associated questions of how-to-pay for needed environmental improvements. In collaboration with the U.S. EPA Region I, the Center works throughout New England to advance three objectives: (1) the understanding and practice of smart growth; (2) the mitigation of and adaptation to climate change; and (3) the development of alternative energy resources. In each case, the NE/EFC strives to build local capacity to deal with these and related issues, and to develop and apply techniques that go beyond compliance with government regulation. The NE/EFC is a founding member of the Environmental Finance Network, a  national partnership of nine public universities funded in part by the U.S. EPA to advance these and related goals.</t>
  </si>
  <si>
    <t>SOLVES 2.0 - A GIS Application</t>
  </si>
  <si>
    <t>USGS</t>
  </si>
  <si>
    <t>National</t>
  </si>
  <si>
    <t>US</t>
  </si>
  <si>
    <t>http://coastalsocioeconomics.noaa.gov/assessment/population/pdf/population%20report.pdf</t>
  </si>
  <si>
    <t>Title</t>
  </si>
  <si>
    <t>Author(s)</t>
  </si>
  <si>
    <t>Date of Publication</t>
  </si>
  <si>
    <t>Hyperlink</t>
  </si>
  <si>
    <t>Action Plan Goals, Outcomes, Activities</t>
  </si>
  <si>
    <t>General Description</t>
  </si>
  <si>
    <t>Gulf of Maine Economics Studies</t>
  </si>
  <si>
    <t>The marine sector of New Brunswick is made up of those private industries and government departments that either depend on the ocean as a resource, or use it as a medium of movement, operation, or innovation.  The economic importance of the marine sector can be shown in several ways, such as its direct and indirect contribution to the GDP, how many people it employs, and how much these people take home in wages and salaries.  The total direct impact of the marine sector in New Brunswick amounts to almost $610 million, or 4% of the GSP. The main aim of this study was to estimate how important the marine sector is to the New Brunswick economy, and refine a methodology by which this can be done more easily in the future.</t>
  </si>
  <si>
    <t>Discussions of the economic effects of climate change are necessary, difficult, and controversial.  To begin to understand the dimensions of potential economic changes in Maine from climate change, it is necessary to examine the interaction of four different effects: changed outputs, change opportunities, changed costs, and changed perceptions of time and risk. Many scenarios are available for the northeast, but are difficult to interpret in terms of probability; therefore, discussions of climate change in this paper will be guided by IPCC-UCS scenarios.</t>
  </si>
  <si>
    <t>Coasts and estuaries affect people in many ways, and provide a place for people to live and recreate.  They provide food for the ever-growing population, and have direct and indirect effects on our physical, emotional, and personal wellbeing.  Restoration of these coastal areas, likewise, will affect the personal and economic wellbeing of many people.  Economics provides a framework for discussing and quantifying the effects that coasts and estuaries have on one aspect of personal wellbeing, our economic wellbeing.  Unfortunately, the language of economics often is in terms we all know, but the concepts that unerlie economic terms often differ substantially from the meaning of these terms in everyday conversation.  This chapter is a quick run through the language and culture of economics.</t>
  </si>
  <si>
    <t>The Gulf of Maine is an economically diverse region, with major metropolitan centers and small one-industry villages.  The region has experienced economic and population growth throughout, with a few exceptions, and it has generally become more diverse over the past 15 years.  Four aspects of the region's economy are likely to be of particular concern to the Council: patterns of metropolitan and non-metropolitan growth, tourism and recreation, fisheries, and transportation.  Several recommendations have been made to the Council in respect to these issues, and this report delves into them in detail.</t>
  </si>
  <si>
    <t>This paper explores relationships among environmental attitudes, non-use values for endangered species, and underlying motivations for contingent valuation (CV) responses.  Attitudes are measured with the New Ecological Paradigm (NEP) scale, and economic values are derived from a referendum, CV survey for peregrine falcons and shortnose sturgeons.  Analysis reveals environmental attitudes as a significant explanatory variable of yes:no responses, whereby stronger pro-environmental attitudes result in higher probabilities of responding 'yes'. Significant relationships are found between environmental attitudes and nonuse motivations.</t>
  </si>
  <si>
    <t>This study provides an estimate of the economic impact of ocean activities in Nova Scotia. Like previous studies of its kind, this one finds its rationale in the on-going change in ocean activities and management, and the need to ensure decision-makers understand clearly the nature and economic significance of these activities. Specifically, this study represents the third in a series of benchmarks aimed at gaining insight into the full range of ocean activities and their changing contribution to the Nova Scotia economy.</t>
  </si>
  <si>
    <t>The principal aims of this project were to estimate how important coastal- and ocean-related industries are to Nova Scotia's economy, and to develop a methodology by which this could be done more easily in the future, whether for Nova Scotia or for other jurisdictions. The economic importance of ocean industries can be shown in several ways, such as their direct and indirect contributions to GDP, how many people they employ, how much their take home wages and salaries are, and where the output of coastal industries are sold.</t>
  </si>
  <si>
    <t>This station is located on the St. Croix River downstream of the Forest City dam at the outlet of East Grand Lake in Forest City, Maine. Many activities benefit from monitoring, especially when it comes to populations of alewives and smallmouth bass, both of which are closely monitored in this watershed for their respective importance within the river ecosystem and recreational fisheries. Summary graphs for the five water quality parameters collected at this site are presented in the report: temperature, dissolved oxygen, pH, specific conductance, and turbitity.</t>
  </si>
  <si>
    <t>Industrial Economics, Inc.  (IE)analyzed four projects to gain an initial sense of the direct and indirect effects of their activities on a "per dollar restoration" basis. The Massachusetts Department of Fish &amp; Game, Division on Ecological Restoration (DER) providid IE with detailed cost information, and based on available information, IE estimated the share of each cost item considered an expenditure in order to isolate in-state impacts. IE also tested the sensitivity of the results to the assumptions regarding in-state and out-of-state costs. The modeling results indicate total employment effects ranging form 7.6 to 70 jobs. A second measure of economic activity is total economic output resulting from the "multiplier" effect of restoration expenditures. One of the key limitations of this analysis is its focus on the economic impacts of the short-term construction phases of these projects; over the longer term, the ecological benefits of the restoration projects are likely to produce additional, positive economic effects. A larger data collection and analysis effort would be needed to address the (potentially significant) economic impacts that projects like these would be expected to generate over the longer term.</t>
  </si>
  <si>
    <t>This research attemps to quantify some of the effects of localized depletion of herring by examining the search times of commercial whale-watching vessels. Whale-watching vessles are indirect users of herring; whales feed on herring and may disperse when prey availability is low. A dataset of daily whale-watching outcomes is combined with fishing effort and oceanographic data to test the hypothesis that intensive fishing effort increases the search time of whale-watching companies. Results suggest that fishing may have a detrimental impact on search time; however, the magnitude of this effect is fairly small. Recently enacted policy, which prohibits fishing for herring in whale-watching areas, would decrease search times by a small amount. Evidence of a localized aggregation effect was also found; search times are the lowest when herring are spawing in the inshore areas. These results should be of interest to policymakers in determining future fishing regulations in an ecosystem-based fisheries management context.</t>
  </si>
  <si>
    <t>tourism, ecosystem services</t>
  </si>
  <si>
    <t>An Ecotourism Quality Label for Maine? Insights from Sweden's Nature's Best Initiative</t>
  </si>
  <si>
    <t>Vail, D.</t>
  </si>
  <si>
    <t xml:space="preserve">Over the past two years, nature-based tourism has moved up on Maine's policy agenda. The legislature's Business, Research and Economic Development Committee created a Natural Resources Committee to advise it and the Maine Tourism Commission on sustainable tourism opportunities. In 2004, the Department of Economic and Community Development contracted a renowned consulting firm to design pilot projects for a variety of areas for framing a regional geotourism strategy. These public sector initiatives are complemented by a host of private and non-profit ventures. The question motivating this essay is whether Maine could advance these public and private goals by introducing the United States' first ecotourism quality label. </t>
  </si>
  <si>
    <t>development, tourism</t>
  </si>
  <si>
    <t>An Approach for Integrating Economic Impact Analysis into the Evaluation of Potential Marine Protected Area Sites</t>
  </si>
  <si>
    <t>Dalton, T.M.</t>
  </si>
  <si>
    <t>Marine protected areas (MPAs) are one tool that can be used in the comprehensive management of human activities in areas of the ocean. Although researchers have supported using MPAs as an ecosystem management tool, scientific research on MPAs in areas other than fisheries and fisheries management is limited. This paper presents a model for designing marine protected areas that protect important components of the ecosystem while minimizing economic impacts on local communities. This model combines conservation principles derived specifically for the marine environment with economic impact assessment. An illustration of the model is presented that estimates the total economic impacts on Massachusetts coastal counties of restricting fishing and shipping at certain sites in an area in the southern Gulf of Maine.</t>
  </si>
  <si>
    <t>ecosystem management</t>
  </si>
  <si>
    <t>Ecosystem services can be defined in various ways; simply put, they are the benefits provided by nature, which contribute to human well-being. As the use of these benefits continues to increase, additional pressures are placed on the natural ecosystems providing them; it is ever important to consider the human attitudes and preferences that express underlying social values associated with their benefits. Some of these values can be accounted for through economic markets, others are more difficult to quantify. The ability to map and relate these benefits to the ecosystem services to which they are attributed is necessary for effective assessments. In response to the need for incorporating quantified and spatially explicit measures of social values into ecosystem services assessments, several organizations partnered to create a GIS application called SolVES (Social Values for Ecosystem Services), which is designed to assess, map, and quantify the perceived social values for ecosystems.</t>
  </si>
  <si>
    <t>Jobs &amp; Dollars: Big Returns from Habitat Restoration</t>
  </si>
  <si>
    <t xml:space="preserve">Restore America's Estuaries </t>
  </si>
  <si>
    <t>Linwood H. Pendleton, Restore America's Estuaries</t>
  </si>
  <si>
    <t>ecosystem services, coastal management</t>
  </si>
  <si>
    <t>America's coasts are vital to our nation's economy; they supply key habitat for over 75% of our nation's commercial fish catch and 80-90% of the recreational fish catch. Restoring our coasts can create more than 30 jobs for each million dollars invested; that's more than twice as many jobs as the oil and gas and road construction industries combined. In 2007, coastal counties provided half of US gross domestic product and 40% of the nation's jobs. By 2025, 75% of Americans will live within 50 miles of a coast. Estuaries are located within this narrow band, providing vibrant areas where saltwater mixes with freshwater systems to create some of the most productive ecosystems on the planet. They are environmental treasures and their productivity is vital to our nation's economy, supplying important natural resources and millions of jobs.</t>
  </si>
  <si>
    <t>Exploring the Hedonic Value of Ambient Water Quality: A Local Watershed-Based Study</t>
  </si>
  <si>
    <t>Unsustainable fishing simplifies food chains and, as with aquaculture, can result in reliance on a few economically valuable species. This lack of diversity may increase risks of ecological and economic disruptions. Today, over 80% of the value of Maine's fish and seafood landings is from higly abundant lobsters. Fisheries managers, policy makers, and fishers view this as a success; however, such monocultures increase the social and ecological consequences of future declines in lobsters. In southern New England, disease and stress related to increasing ocean temperature resulted in a 70% decline in lobster abundance; a similar collapse in Maine could disrupt the social and economic foundation of the coast. Suggested in this article is that the success of Maine's lobster fishery is a gilded trap. Large financial gain creates a strong reinforcing feedback that deepens this trap; avoiding or escaping gilded traps require managing for increased biological and economic diversity. The long-term challenge is to shift fisheries management away from single species toward integrated social-ecological approaches that diversify local ecosystems, societies, and economies.</t>
  </si>
  <si>
    <t>Return on the Investment in Land for Maine's Future</t>
  </si>
  <si>
    <t>The Trust for Public Land</t>
  </si>
  <si>
    <t>The Trust for Public Land (TPL) conducted an economic analysis of the return on Maine's investment in land conservation through the Land for Maine's Future program (LMF). TPL analyzed the past and likely future economic returns generated from LMF acquisition spending, and found that every $1 invested in land conservation through LMF returned $11 in natural goods and services to the Maine economy.</t>
  </si>
  <si>
    <t>conservation, ecosystem services</t>
  </si>
  <si>
    <t>Report I: An Assessment of the Coastal and Marine Economies of Massachusetts</t>
  </si>
  <si>
    <t>Report II: Next Steps for Further Study of the Coastal and Marine Economies of Massachusetts</t>
  </si>
  <si>
    <t>Non-point source water pollution of local watersheds can result from various sources but is tied most closely to runoff from impervious surfaces associated with development activities such as roadways, parking lots and large commercial structures. This research investigates the value of ambiet water quality as measured by data from twenty-two monitoring stations located throughout a local watershed in Maryland, the St. Mary's River watershed. A hedonic property value model is used to investigate the marginal implicit values of the following water quality variables: total suspended solids and dissolved inorganic nitrogen.</t>
  </si>
  <si>
    <t>non-point pollution, impervious cover</t>
  </si>
  <si>
    <t>Using the Literature to Value Coastal Uses - Recreational Saltwater Angling in California</t>
  </si>
  <si>
    <t>Background literature review was used to examine participation, expenditure, and non-market value estimates of recreational saltwater angling. From this larger literature, the goal is to demonstrate how policy analysts can derive reasonable approximations of the potential market impacts and non-market values of coastal recreational uses, even when locally relevant original research results are scarce. Using this approach, it is estimated that annual expenditures related to saltwater fishing in California range from $1.5 to $4 billion, and that non-market benefits of California anglers fall between $300 million and $1.8 billion.</t>
  </si>
  <si>
    <t>wildlife, environmental management</t>
  </si>
  <si>
    <t>recreation, tourism</t>
  </si>
  <si>
    <t>recreation, fishing</t>
  </si>
  <si>
    <t>coastal management, erosion</t>
  </si>
  <si>
    <t>development, recreation</t>
  </si>
  <si>
    <t>ecosystem services, water quality</t>
  </si>
  <si>
    <t>community development, restoration</t>
  </si>
  <si>
    <t>coastal management, ecosystem services</t>
  </si>
  <si>
    <t>The Digby-Saint John Ferry Service - Impacts and Options</t>
  </si>
  <si>
    <t>Belleclaire Consulting, Geoplan Opus Consultants Inc., MariNova Consulting Ltd.</t>
  </si>
  <si>
    <t>http://www.gov.ns.ca/econ/docs/Digby-Saint_John_Ferry_Service_Impact_Study_Aug29.pdf</t>
  </si>
  <si>
    <t>2010 Nova Scotia Visitor Exit Survey - Regional Report</t>
  </si>
  <si>
    <t>Department of Economic and Rural Development and Tourism</t>
  </si>
  <si>
    <t>http://www.gov.ns.ca/econ/tourism/docs/2010%20Nova%20Scotia%20VisitorExitSurvey%20Regional%20Report_Fundy-Ann.pdf</t>
  </si>
  <si>
    <t xml:space="preserve">This report presents regional results of the 2010 Nova Scotia Visitor Exit Survey (VES), as prepared by Corporate Research Associates Inc., on behalf of the Nova Scotia Department of Economic and Rural Development and Tourism. This report profiles visitors who travelled to the Bay of Fundy and Annapolis Valley during their trip to Nova Scotia. Travellers to each of the tourism regions were identified based on the data collected on the community traffic flow portion of the survey. For this analysis, only those who stopped for at least 30 minutes or stayed overnight in a community within a tourism region were considered to have visited that region. </t>
  </si>
  <si>
    <t>Atlantic Ecosystems Initiatives: Year in Review 2009-2010</t>
  </si>
  <si>
    <t>Environment Canada</t>
  </si>
  <si>
    <t>http://www.ec.gc.ca/Publications/FEE8CDCF-1234-4C66-BD2B-3B4F94E830A4/AtlanticEcosystemInitiativesYearInReview20092010.pdf</t>
  </si>
  <si>
    <t>New Hampshire</t>
  </si>
  <si>
    <t>The goal of this research is to describe the economic value that the multiple uses of New Hampshire freshwaters bring to the state, and how that value might be affected by the quality of water resources, as perceived by the visitors who use them.  This study collected primary data from resident and non-resident recreationalists who utilize New Hampshire's waterbodies; this is the final phase of a series of studies that have described the economic and social impacts of freshwater in New Hampshire.  The findings from this study confirm that freshwater fishing, boating, and swimming bring significant revenue to the State's economy - about $379 million in total sales, or 26% of all summer spending in New Hampshire.  Half to two-thirds of recreationalists say the would decrease or cease their visits to a particular freshwater site if they perceived any degradation to the resource.</t>
  </si>
  <si>
    <t>Estimates of Select Economic Values of New Hampshire Lakes, Rivers, Streams and Ponds: Phase II Report</t>
  </si>
  <si>
    <t>Shapiro, L., H. Kroll</t>
  </si>
  <si>
    <t>New Hampshire has approximately 1,000 lakes and nearly 10,000 mile of rivers and streams. These surface waters provide both wildlife habitat and economic benefits to the state. Residents, in-state property owners, and tourists spend money on water-based recreational activities, and waterfront property owners pay a purchase and tax premium to be located there. These activities and more generate economic wealth that clearly benefits the State; the magnitude, however, has not been previously estimated. The purpose of this Phase II study is to provide estimates of the economic value from three recreational uses - fishing, swimmnig, and boating - and two non-recreational uses - public drinking water supplies and waterfront property ownerhsip. Although there are other significant economic values from surface waters, Phase I suggested that these five uses provide both significant value and have data available to estimate the value.</t>
  </si>
  <si>
    <t>2010 Massachusetts Recreational Boater Survey</t>
  </si>
  <si>
    <t>Urban Harbors Institute</t>
  </si>
  <si>
    <t>http://www.seaplan.org/wp-content/uploads/2011/06/2010_massachusetts_recreational-ps_03-uhi-11.pdf</t>
  </si>
  <si>
    <t>The 2010 Massachusetts Recreational Boater Survey was the result of a broad partnership with Massachusetts boating organizations, coastal resource managers, and research professionals that together gathered spatial and economic data relating to recreational boating activity in Massachusetts coastal and ocean waters during the 2010 boating season.  Results from this study will supplement information on recreational boating and will be incorporated into Plan updates, specifically by resource managers, the boating industry, and others.</t>
  </si>
  <si>
    <t>Valuing Mitigation Strategies: A GIS-Based Approach for Climate Change Adaptation Analysis</t>
  </si>
  <si>
    <t>Merrill, S., et al</t>
  </si>
  <si>
    <t>http://www.esri.com/news/arcuser/1010/coast.html</t>
  </si>
  <si>
    <t>As more municipalities engage in climate change adaptation planning, better tools to quantify risks to vulnerable assets are needed to facilitate this process.  The New England Environmental Finance Center (NE/EFC), with the support of Battelle Memorial Institute, has developed an approach that assesses the costs and benefits of adapting to sea level rise scenarios.</t>
  </si>
  <si>
    <t>A Guide to the Measurement of the Market Data for the Ocean and Coastal Economy in the National Ocean Economics Program</t>
  </si>
  <si>
    <t>Colgan, C.S.</t>
  </si>
  <si>
    <t>www.oceaneconomics.org/Download/Market_Guide.asp</t>
  </si>
  <si>
    <t>Those concerned with the health of coastal and ocean resources increasingly need to understand the socio-economic context in which changes are occurring.  The market data of the National Ocean Economics Program provides a comprehensive set of measures of changes in economic activity throughout the coastal regions of the US.  It is built on a number of standard government data sources, adapted to permit a better understanding of what is happening in coastal areas.</t>
  </si>
  <si>
    <t>Economic Benefits of Protecting Healthy Watersheds</t>
  </si>
  <si>
    <t>EPA, Dlugolecki, L.</t>
  </si>
  <si>
    <t>http://water.epa.gov/polwaste/nps/watershed/upload/economic_benefits_factsheet3.pdf</t>
  </si>
  <si>
    <t>Healthy intact watersheds provide many ecosystem services that are necessary for our social and economic well-being, including: water filtration and storage, air filtration, carbon storage, nutrient cycling, soil formation, recreation, food, and timber. Many of these services are often under-valued when making land use decisions, because they have not been monetized and their economic contributions are misunderstood. Protecting impairments in healthy watersheds protects valuable ecosystem services that provide economic benefits, and maintaining riparian connectivity and natural processes in the landscape provide a supporting network for ecological integrity.</t>
  </si>
  <si>
    <t>http://www2.mar.dfo-mpo.gc.ca/pande/ecn/nb/english/nb-ecn-e.pdf</t>
  </si>
  <si>
    <t>The Economic Value of Marine Related Resources in New Brunswick</t>
  </si>
  <si>
    <t>Mandale, M.; Foster, M.E.; Chiasson, P.Y.</t>
  </si>
  <si>
    <t>The study team tracked methodological challenges and limitations as they arose in order to a) document the challenges and b) propose effective solutions. The first part of this document defines and discusses challenges involved in developing the economic impact method and challenges to measuring the coastal and marine economies in general. The sections that follow discuss challenges associated with measuring each of the major sectors of the marine economy. Next steps for further analysis are discussed throughout this report. These include suggested approaches, methodologies and/or supplemental studies to be used in the future.</t>
  </si>
  <si>
    <t>How Do We Benefit from our Forests?</t>
  </si>
  <si>
    <t>Maine Tree Foundation</t>
  </si>
  <si>
    <t>The relationships between living and non-living organisms of the forest provide benefits to forest dwellers; trees and soil play an important ecological role.  In addition to the many environmental benefits of forests, so are there economic benefits, such as providing food, electricity, and jobs.  Sawmills, electricity production, biomass and other renewable opportunities, and the benefits of trees for human health are discussed in this web-based report.</t>
  </si>
  <si>
    <t>Maine Woods National Park: The Economic Value of Protecting Wildlands</t>
  </si>
  <si>
    <t>The Maine Woods</t>
  </si>
  <si>
    <t>environmental management, tourism</t>
  </si>
  <si>
    <t>Accounting for the Economic Values of Ecosystem Services in Massachusetts</t>
  </si>
  <si>
    <t>Mass Audubon</t>
  </si>
  <si>
    <t>Deforestation destroys wildlife habitat, fragmentation threatens biodiversity, and sprawling development affects quality of life. Protecting land is important for ecological as well as aesthetic and cultural reasons. As important as these factors are, however, most day-to-day land use decisions are based on market economies. Landowners are influenced by land prices as well as property tax assessments that value land based on its "fair market value". Similarly, local and state governments must often weigh the economic costs and benefits of infrastructure development while policy makers evaluate the tradoffs between competing stakeholder demands in the marketplace.</t>
  </si>
  <si>
    <t>Economics: National Ocean Watch (ENOW) describes six economic sectors that depend on the oceans and Great Lakes: Living Resources; Marine Construction; Marine Transportation; Offshore Mineral Resources; Ship and Boat Building; Tourism and Recreation. It contains annual time-series data for 448 coastal counties, 30 coastal states, and the nation, derived from data from the Bureau of Labor Statistics and the Bureau of Economic Analysis. Four economic indicators are provided: Establishments; Employment; Wages; Gross Domestic Product</t>
  </si>
  <si>
    <t>This study provides an analysis of the economic value of the coastal and marine economies as well as an overview of employment, wages, business activities, and trends within important sectors of the Massachusetts marine economy.  State-level data is available on the Bureau of Labor Statistics and US Department of Labor websites.  Data limitations create serious methodological challenges to measuring detailed sectors of the economy in Massachusetts.  The major goal of the study was to develop a method that would work for Massachusetts and could be replicated in the future.</t>
  </si>
  <si>
    <t>The Effects of Climate Change on Economic Activity in Maine: Coastal York County Case Study</t>
  </si>
  <si>
    <t>Colgan, C.S., Merrill, S.B.</t>
  </si>
  <si>
    <t>http://mcspolicycenter.umaine.edu/files/pdf_mpr/colganMerrill_V17N2.pdf</t>
  </si>
  <si>
    <t>Economic Analysis of Critical Habitat for the Gulf of Maine Distinct Population Segment of Atlantic Salmon</t>
  </si>
  <si>
    <t>Industrial Economics</t>
  </si>
  <si>
    <t>http://www.nero.noaa.gov/prot_res/altsalmon/Atl_Salmon_Final_Economic_Report_13-May-2009.pdf</t>
  </si>
  <si>
    <t>National Ocean Economics Program</t>
  </si>
  <si>
    <t>Center for the Blue Economy</t>
  </si>
  <si>
    <t>http://www.oceaneconomics.org/default.aspx?AspxAutoDetectCookieSupport=1</t>
  </si>
  <si>
    <t>The National Ocean Economics Program provides a full range of the most current policy-relevant economic and demographic information available on changes and trends along the US coast and coastal waters.  The information is delivered through searchable databases as well as through published articles and reports.  Plans are underway to expand the NOEP to provide an even broader range of socioeconomic and scientific information and extend its scope internationally.</t>
  </si>
  <si>
    <t>The Economic and Market Value of Coasts and Estuaries: What's at Stake?</t>
  </si>
  <si>
    <t>Restore America's Estuaries</t>
  </si>
  <si>
    <t>http://www.era.noaa.gov/pdfs/052008final_econ.pdf</t>
  </si>
  <si>
    <t>http://yosemite.epa.gov/ee/epa/eerm.nsf/vwGA/96291273F5DF6C2085256F9B00733175</t>
  </si>
  <si>
    <t>Valuation of Ecological Benefits: Improving the Science Behind Policy Decisions</t>
  </si>
  <si>
    <t>Economic Prospects for the Gulf of Maine Region</t>
  </si>
  <si>
    <t>Colgan, C.S.; J. Plumstead</t>
  </si>
  <si>
    <t>can't find online copy</t>
  </si>
  <si>
    <t>The Coastal and Ocean Economy of Maine: A Preliminary Report</t>
  </si>
  <si>
    <t>National Ocean and Economics Project</t>
  </si>
  <si>
    <t>http://www.gov.ns.ca/econ/docs/2005_Ocean_Sector_Study_NS.pdf</t>
  </si>
  <si>
    <t>Economic Value of Nova Scotia Ocean Sector</t>
  </si>
  <si>
    <t>Gardner, M., Fraser, R., Milloy, M., Frost, J.</t>
  </si>
  <si>
    <t>Activities dependent on the ocean make a substantial contribution to the Nova Scotia economy, and this study provides an estimate of the value of these activities.  The ocean economy encompasses all private sector activities with a direct dependence on the ocean or ocean estuaries. By improving our understanding of the role of the ocean in the economy, decision-makers are placed in a stronger position to develop sound policies aimed at protecting the marine environment, supporting sustainable activities and communities, and providing leadership in ocean stewardship.</t>
  </si>
  <si>
    <t>University of Massachusetts President's Office</t>
  </si>
  <si>
    <t>http://www.mass.gov/czm/oceanmanagement/projects/economy/report1.pdf</t>
  </si>
  <si>
    <t>Valuing Maine's Natural Capital</t>
  </si>
  <si>
    <t>Troy, A.</t>
  </si>
  <si>
    <t>Functioning ecosystems contribute to human welfare and represent a significant, yet often uncounted, portion of the total economic value of the landscapes we live in. The benefits thus provided - either directly or indirectly - are known as "ecosystem services".  Such services include products such as food, fuel, and fiber; regulating services such as climate stabilization and flood control; and nonmaterial assets such as aesthetic views or recreational opportunities. Maine is an excellent location to assess ecosystem services; it's areas of woodland, inalnd waterways, wetlands, and extensive coastline make the Gulf of Maine one of the most biologically productive offshore areas in the country. Urbanization along the coastal region is bringing large numbers of coastal residents to the area, all dependent on ecosystem services. This project utilized six workflow concepts to give value to Maine's resources, including: study area definition, typology development, literature search and updating of Natural Assets database, mapping, total value calculation, and geographic summaries.</t>
  </si>
  <si>
    <t>ecosystem services, population, development</t>
  </si>
  <si>
    <t>Creation of a Gilded Trap by the High Economic Value of the Maine Lobster Fishery</t>
  </si>
  <si>
    <t>Steneck, R.S., et al</t>
  </si>
  <si>
    <t>Maine/Gulf</t>
  </si>
  <si>
    <t>Evaluating the Economic Benefits and Future Opportunities of the Maine Island Trail Association</t>
  </si>
  <si>
    <t>Glassman, J., V. Rao</t>
  </si>
  <si>
    <t>The Maine Island Trail stretches from the southern coast of Maine to the Canadian Maritimes; the trail is a 183 island chain used recreationally by boaters and campers and is owned by land trusts, private individuals, and local, state and federal governments. The Maine Island Trail Association (MITA) is a non-profit organization that partners with the island owners to provide recreational access to the islands for visitors and acts as the sole steward of the island chain. The goal of this study was to evaluate the economic impact that MITA provides to various shareholders.  Three questions were used to answer this question; those being: what is the value of the Maine Island Trail as a recreational asset? How does MITA actualize this value through its activities? And how can MITA improve its operations to increase its value delivery? This study does not assess the environmental impact of MITA's activities; a comprehensive ecological impact study is recommended for acquiring that information.</t>
  </si>
  <si>
    <t>recreation, ecosystem services</t>
  </si>
  <si>
    <t>Sustainable Development and Economic Development Policy: Lessons from Canada</t>
  </si>
  <si>
    <t>This article examines the experience of Canadian federal and provincial governments in formulating sustainable development policies over the past decade. The influence of these efforts on economic development policies is specifically examined. The Canadian experience suggests that sustainable development can influence development goals for the natural resource industries and provide improved understanding of the economic and environmental implications of regional growth in a way that enhances long-term prospects for economic growth.</t>
  </si>
  <si>
    <t>development</t>
  </si>
  <si>
    <t>Investing in Nature: Restoring Coastal Habitat Blue Infrastructure and Green Job Creation</t>
  </si>
  <si>
    <t>Edwards, P.E.T., A.E. Sutton-Grier, G.E. Coyle</t>
  </si>
  <si>
    <t>This study examines the economic impact of the expenditures from the American Recovery and Reinvestment Act of 2009 that NOAA administered for coastal habitat restoration projects around the US. The study shows that the 50 ARRA projects administered by NOAA in the first year and a half generated a total of 1409 jobs. These habitat restoration projects created, on average, 17 jobs per million dollars spent, similar to other conservation industries such as land conservation, and much higher than other traditional industries such as coal, gas, and nuclear energy generation. This suggests that habitat restoration is indeed an effective way to stimulate job creation. Additionally, habitat restoration has longer-term economic benefits such as future job creation in rebuilt fisheries and coastal tourism, and benefits to coastal economies including higher property values and better water quality. Therefore, investing in blue infrastructure habitat restoration is a green opportunity benefiting coastal economies and societies in both short and long term.</t>
  </si>
  <si>
    <t>The Contribution of Working Waterfronts to the Maine Economy</t>
  </si>
  <si>
    <t>Maine's coastline is one of the most important resources to the State's economy, but a number of trends have raised concerns about the future of Maine's working waterfronts - those portions of the shore used to support commercial activities. While much of the shore is developed along the Maine coast, in many communities the location of small privately-owned piers, wharves, and ramps offer some of the best shoreline access still available for residential development. A major question surrounding the conversion of working waterfront from commercial to residential use is what effect this has on the Maine economy.  This paper explores the contributions to the Maine economy from coastal real estate development and from those activities most likely to rely on the working waterfront. The evidence suggests that, while coastal real estate development does make significant contributions to the Maine economy, those activities associated with working waterfronts make larger and more long-lasting contributions; these activities, measured by gross state product, is at least $15 to $23 million higher than that of residential development.</t>
  </si>
  <si>
    <t>development, coastal management</t>
  </si>
  <si>
    <t>Tourism-Generated Earnings in the Coastal Zone: A Regional Analysis</t>
  </si>
  <si>
    <t>Klein, Y.L., J.P. Osleeb, M.R. Viola</t>
  </si>
  <si>
    <t>tourism, recreation</t>
  </si>
  <si>
    <t>Populations Trends Along the Coastal United States: 1980-2008</t>
  </si>
  <si>
    <t>Fishing Heritage Festivals, Tourism, and Community Development in the Gulf of Maine</t>
  </si>
  <si>
    <t>Claesson, S., R.A. Robertson, M. Hall-Arber</t>
  </si>
  <si>
    <t>Gulf of Maine</t>
  </si>
  <si>
    <t>No formal studies have been conducted previously to assess the social and economic impact of fishing heritage events on Gulf of Maine fishing communities. This paper documents how fishing communities in the Gulf of Maine celebrate a centuries-old yet declining traditional maritime way of life. In February 2005, a telephone survey of 13 gulf fishing communities was conducted as a first step toward understanding the social and cultural significance of fishing heritage festivals. The respondents' answers provide a glimpse into the symbolic, religious, and socio-cultural significance of fishing-related festivals and ceremonies. This paper provides planners and policy makers with new information about public interests in fishing heritage and an indication of the potential socio-economic impacts of heritage event development on fishing communities in the Gulf of Maine.</t>
  </si>
  <si>
    <t>history, culture</t>
  </si>
  <si>
    <t>Economic Tradeoffs in the Gulf of Maine: Herring and Whale-Watching</t>
  </si>
  <si>
    <t>Lee, M.Y.</t>
  </si>
  <si>
    <t>The NOEP is an effort to develop the most comprehensive and detailed measurement of economic activity and economic values associated with the ocean. The Project's objective is to develop and provide access to a variety of information about the ocean economy, including employment, wages paid, and industrial output.  From this, the Project seeks to develop a consistent measure of ocean economic activity that can be used to compare that activity with other economic activity in the US through the GDP measurement. This report provides a preliminary measurement of economic activity related to coastal and ocean economies of Maine.  Data is still being collected and developed, and other refinements will be made in a revised report later in 2002.</t>
  </si>
  <si>
    <t>Economic Valuation of Beach Erosion Control</t>
  </si>
  <si>
    <t>Huang, J., Poor; P. J. Zhao; M. Qiang</t>
  </si>
  <si>
    <t>Strategies to Accelerate Climate and Energy Action at the Local Level</t>
  </si>
  <si>
    <t>East Coast/ New England</t>
  </si>
  <si>
    <t>Clean Air - Cool Planet; Stephenson, R., et al.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</si>
</sst>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409]h:mm:ss\ AM/PM"/>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quot;$&quot;#,##0.00"/>
    <numFmt numFmtId="173" formatCode="&quot;$&quot;#,##0"/>
    <numFmt numFmtId="174" formatCode="&quot;$&quot;#,##0.0"/>
  </numFmts>
  <fonts count="30">
    <font>
      <sz val="10"/>
      <name val="Arial"/>
      <family val="0"/>
    </font>
    <font>
      <b/>
      <sz val="10"/>
      <name val="Arial"/>
      <family val="2"/>
    </font>
    <font>
      <u val="single"/>
      <sz val="10"/>
      <color indexed="12"/>
      <name val="Arial"/>
      <family val="0"/>
    </font>
    <font>
      <u val="single"/>
      <sz val="10"/>
      <color indexed="36"/>
      <name val="Arial"/>
      <family val="0"/>
    </font>
    <font>
      <u val="single"/>
      <sz val="10"/>
      <name val="Arial"/>
      <family val="2"/>
    </font>
    <font>
      <sz val="10"/>
      <name val="Verdana"/>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0"/>
      <name val="Cambria"/>
      <family val="1"/>
    </font>
    <font>
      <u val="single"/>
      <sz val="10"/>
      <color indexed="12"/>
      <name val="Cambria"/>
      <family val="1"/>
    </font>
    <font>
      <u val="single"/>
      <sz val="10"/>
      <name val="Cambria"/>
      <family val="1"/>
    </font>
    <font>
      <sz val="9"/>
      <color indexed="8"/>
      <name val="Arial"/>
      <family val="2"/>
    </font>
    <font>
      <b/>
      <sz val="16"/>
      <name val="Cambria"/>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84">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wrapText="1"/>
    </xf>
    <xf numFmtId="0" fontId="2" fillId="0" borderId="10" xfId="53" applyFill="1" applyBorder="1" applyAlignment="1" applyProtection="1">
      <alignment wrapText="1"/>
      <protection/>
    </xf>
    <xf numFmtId="0" fontId="0" fillId="0" borderId="10" xfId="0" applyFont="1" applyFill="1" applyBorder="1" applyAlignment="1">
      <alignment horizontal="left" wrapText="1"/>
    </xf>
    <xf numFmtId="0" fontId="0" fillId="0" borderId="10" xfId="0" applyFont="1" applyFill="1" applyBorder="1" applyAlignment="1">
      <alignment wrapText="1"/>
    </xf>
    <xf numFmtId="0" fontId="24" fillId="0" borderId="0" xfId="0" applyFont="1" applyFill="1" applyBorder="1" applyAlignment="1">
      <alignment/>
    </xf>
    <xf numFmtId="0" fontId="24" fillId="0" borderId="0" xfId="0" applyFont="1" applyFill="1" applyAlignment="1">
      <alignment/>
    </xf>
    <xf numFmtId="0" fontId="24" fillId="0" borderId="11" xfId="0" applyFont="1" applyFill="1" applyBorder="1" applyAlignment="1">
      <alignment/>
    </xf>
    <xf numFmtId="0" fontId="24" fillId="0" borderId="12" xfId="0" applyFont="1" applyFill="1" applyBorder="1" applyAlignment="1">
      <alignment/>
    </xf>
    <xf numFmtId="0" fontId="24" fillId="0" borderId="13" xfId="0" applyFont="1" applyFill="1" applyBorder="1" applyAlignment="1">
      <alignment/>
    </xf>
    <xf numFmtId="0" fontId="24" fillId="0" borderId="13" xfId="0" applyFont="1" applyFill="1" applyBorder="1" applyAlignment="1">
      <alignment horizontal="center"/>
    </xf>
    <xf numFmtId="0" fontId="24" fillId="0" borderId="14" xfId="0" applyFont="1" applyFill="1" applyBorder="1" applyAlignment="1">
      <alignment/>
    </xf>
    <xf numFmtId="0" fontId="25" fillId="0" borderId="10" xfId="0" applyFont="1" applyFill="1" applyBorder="1" applyAlignment="1">
      <alignment horizontal="center"/>
    </xf>
    <xf numFmtId="0" fontId="25" fillId="0" borderId="15" xfId="0" applyFont="1" applyFill="1" applyBorder="1" applyAlignment="1">
      <alignment horizontal="center"/>
    </xf>
    <xf numFmtId="0" fontId="25" fillId="0" borderId="15" xfId="0" applyFont="1" applyFill="1" applyBorder="1" applyAlignment="1">
      <alignment horizontal="center" wrapText="1"/>
    </xf>
    <xf numFmtId="0" fontId="25" fillId="0" borderId="10" xfId="0" applyFont="1" applyFill="1" applyBorder="1" applyAlignment="1">
      <alignment horizontal="center" wrapText="1"/>
    </xf>
    <xf numFmtId="0" fontId="25" fillId="0" borderId="0" xfId="0" applyFont="1" applyFill="1" applyAlignment="1">
      <alignment/>
    </xf>
    <xf numFmtId="0" fontId="24" fillId="0" borderId="10" xfId="0" applyFont="1" applyFill="1" applyBorder="1" applyAlignment="1">
      <alignment wrapText="1"/>
    </xf>
    <xf numFmtId="0" fontId="24" fillId="0" borderId="10" xfId="0" applyFont="1" applyFill="1" applyBorder="1" applyAlignment="1">
      <alignment horizontal="center" wrapText="1"/>
    </xf>
    <xf numFmtId="0" fontId="26" fillId="0" borderId="10" xfId="53" applyFont="1" applyFill="1" applyBorder="1" applyAlignment="1" applyProtection="1">
      <alignment wrapText="1"/>
      <protection/>
    </xf>
    <xf numFmtId="0" fontId="24" fillId="0" borderId="0" xfId="0" applyFont="1" applyFill="1" applyAlignment="1">
      <alignment wrapText="1"/>
    </xf>
    <xf numFmtId="0" fontId="24" fillId="0" borderId="10" xfId="0" applyFont="1" applyFill="1" applyBorder="1" applyAlignment="1">
      <alignment horizontal="center"/>
    </xf>
    <xf numFmtId="0" fontId="24" fillId="0" borderId="10" xfId="0" applyFont="1" applyFill="1" applyBorder="1" applyAlignment="1">
      <alignment/>
    </xf>
    <xf numFmtId="0" fontId="24" fillId="0" borderId="10" xfId="0" applyFont="1" applyFill="1" applyBorder="1" applyAlignment="1">
      <alignment horizontal="left" wrapText="1"/>
    </xf>
    <xf numFmtId="0" fontId="24" fillId="0" borderId="0" xfId="0" applyFont="1" applyFill="1" applyBorder="1" applyAlignment="1">
      <alignment wrapText="1"/>
    </xf>
    <xf numFmtId="0" fontId="27" fillId="0" borderId="10" xfId="53" applyFont="1" applyFill="1" applyBorder="1" applyAlignment="1" applyProtection="1">
      <alignment horizontal="center" vertical="center" wrapText="1"/>
      <protection/>
    </xf>
    <xf numFmtId="0" fontId="24" fillId="0" borderId="10" xfId="0" applyFont="1" applyFill="1" applyBorder="1" applyAlignment="1">
      <alignment/>
    </xf>
    <xf numFmtId="0" fontId="26" fillId="0" borderId="0" xfId="53" applyFont="1" applyFill="1" applyAlignment="1" applyProtection="1">
      <alignment wrapText="1"/>
      <protection/>
    </xf>
    <xf numFmtId="0" fontId="0" fillId="0" borderId="0" xfId="0" applyFill="1" applyBorder="1" applyAlignment="1">
      <alignment/>
    </xf>
    <xf numFmtId="0" fontId="0" fillId="0" borderId="0" xfId="0" applyFont="1" applyFill="1" applyBorder="1" applyAlignment="1">
      <alignment/>
    </xf>
    <xf numFmtId="3" fontId="0" fillId="0" borderId="10" xfId="0" applyNumberFormat="1" applyFont="1" applyFill="1" applyBorder="1" applyAlignment="1">
      <alignment wrapText="1"/>
    </xf>
    <xf numFmtId="173" fontId="0" fillId="0" borderId="10" xfId="0" applyNumberFormat="1" applyFill="1" applyBorder="1" applyAlignment="1">
      <alignment horizontal="center"/>
    </xf>
    <xf numFmtId="3" fontId="0" fillId="0" borderId="10" xfId="0" applyNumberFormat="1" applyFill="1" applyBorder="1" applyAlignment="1">
      <alignment horizontal="center" wrapText="1"/>
    </xf>
    <xf numFmtId="0" fontId="0" fillId="0" borderId="10" xfId="0" applyFont="1" applyFill="1" applyBorder="1" applyAlignment="1">
      <alignment/>
    </xf>
    <xf numFmtId="0" fontId="1" fillId="0" borderId="10" xfId="0" applyFont="1" applyFill="1" applyBorder="1" applyAlignment="1">
      <alignment horizontal="left"/>
    </xf>
    <xf numFmtId="0" fontId="0" fillId="0" borderId="10" xfId="0" applyBorder="1" applyAlignment="1">
      <alignment/>
    </xf>
    <xf numFmtId="0" fontId="0" fillId="0" borderId="10" xfId="0" applyFont="1" applyBorder="1" applyAlignment="1">
      <alignment/>
    </xf>
    <xf numFmtId="0" fontId="1" fillId="0" borderId="10" xfId="0" applyFont="1" applyBorder="1" applyAlignment="1">
      <alignment/>
    </xf>
    <xf numFmtId="0" fontId="0" fillId="0" borderId="0" xfId="0" applyFont="1" applyAlignment="1">
      <alignment/>
    </xf>
    <xf numFmtId="0" fontId="2" fillId="0" borderId="10" xfId="53" applyFont="1" applyFill="1" applyBorder="1" applyAlignment="1" applyProtection="1">
      <alignment wrapText="1"/>
      <protection/>
    </xf>
    <xf numFmtId="0" fontId="1" fillId="0" borderId="10" xfId="0" applyFont="1" applyBorder="1" applyAlignment="1">
      <alignment horizontal="center"/>
    </xf>
    <xf numFmtId="3" fontId="0" fillId="0" borderId="10" xfId="0" applyNumberFormat="1" applyFont="1" applyFill="1" applyBorder="1" applyAlignment="1">
      <alignment horizontal="center" wrapText="1"/>
    </xf>
    <xf numFmtId="0" fontId="0" fillId="0" borderId="10" xfId="53" applyFont="1" applyFill="1" applyBorder="1" applyAlignment="1" applyProtection="1">
      <alignment horizontal="center" wrapText="1"/>
      <protection/>
    </xf>
    <xf numFmtId="0" fontId="0" fillId="0" borderId="10" xfId="0" applyFont="1" applyFill="1" applyBorder="1" applyAlignment="1">
      <alignment horizontal="center" wrapText="1"/>
    </xf>
    <xf numFmtId="0" fontId="0" fillId="0" borderId="10" xfId="0" applyBorder="1" applyAlignment="1">
      <alignment horizontal="center"/>
    </xf>
    <xf numFmtId="173" fontId="0" fillId="0" borderId="10" xfId="0" applyNumberFormat="1" applyBorder="1" applyAlignment="1">
      <alignment horizontal="center"/>
    </xf>
    <xf numFmtId="173" fontId="0" fillId="0" borderId="10" xfId="0" applyNumberFormat="1" applyFont="1" applyBorder="1" applyAlignment="1">
      <alignment horizontal="center"/>
    </xf>
    <xf numFmtId="3" fontId="0" fillId="0" borderId="10" xfId="53" applyNumberFormat="1" applyFont="1" applyFill="1" applyBorder="1" applyAlignment="1" applyProtection="1">
      <alignment horizontal="center" wrapText="1"/>
      <protection/>
    </xf>
    <xf numFmtId="173" fontId="28" fillId="0" borderId="10" xfId="0" applyNumberFormat="1" applyFont="1" applyBorder="1" applyAlignment="1">
      <alignment horizontal="center"/>
    </xf>
    <xf numFmtId="5" fontId="0" fillId="0" borderId="10" xfId="44" applyNumberFormat="1" applyFont="1" applyBorder="1" applyAlignment="1">
      <alignment horizontal="center"/>
    </xf>
    <xf numFmtId="173" fontId="0" fillId="0" borderId="10" xfId="44" applyNumberFormat="1" applyFont="1" applyBorder="1" applyAlignment="1">
      <alignment horizontal="center"/>
    </xf>
    <xf numFmtId="0" fontId="0" fillId="0" borderId="10" xfId="0" applyFont="1" applyBorder="1" applyAlignment="1">
      <alignment horizontal="center"/>
    </xf>
    <xf numFmtId="0" fontId="1" fillId="0" borderId="10" xfId="0" applyFont="1" applyBorder="1" applyAlignment="1">
      <alignment horizontal="center" wrapText="1"/>
    </xf>
    <xf numFmtId="3" fontId="0" fillId="0" borderId="10" xfId="0" applyNumberFormat="1" applyBorder="1" applyAlignment="1">
      <alignment horizontal="center"/>
    </xf>
    <xf numFmtId="172" fontId="0" fillId="0" borderId="10" xfId="44" applyNumberFormat="1" applyFont="1" applyBorder="1" applyAlignment="1">
      <alignment horizontal="center"/>
    </xf>
    <xf numFmtId="3" fontId="0" fillId="0" borderId="10" xfId="0" applyNumberFormat="1" applyFont="1" applyFill="1" applyBorder="1" applyAlignment="1">
      <alignment horizontal="left" wrapText="1"/>
    </xf>
    <xf numFmtId="0" fontId="0" fillId="0" borderId="10" xfId="0" applyFont="1" applyBorder="1" applyAlignment="1">
      <alignment horizontal="left"/>
    </xf>
    <xf numFmtId="173" fontId="0" fillId="0" borderId="10" xfId="0" applyNumberFormat="1" applyFont="1" applyBorder="1" applyAlignment="1">
      <alignment horizontal="left"/>
    </xf>
    <xf numFmtId="0" fontId="0" fillId="0" borderId="16" xfId="0" applyBorder="1" applyAlignment="1">
      <alignment/>
    </xf>
    <xf numFmtId="0" fontId="0" fillId="0" borderId="15" xfId="0" applyFont="1" applyBorder="1" applyAlignment="1">
      <alignment/>
    </xf>
    <xf numFmtId="0" fontId="26" fillId="0" borderId="10" xfId="53" applyNumberFormat="1" applyFont="1" applyFill="1" applyBorder="1" applyAlignment="1" applyProtection="1">
      <alignment wrapText="1"/>
      <protection/>
    </xf>
    <xf numFmtId="0" fontId="26" fillId="0" borderId="10" xfId="53" applyFont="1" applyFill="1" applyBorder="1" applyAlignment="1" applyProtection="1">
      <alignment/>
      <protection/>
    </xf>
    <xf numFmtId="0" fontId="26" fillId="0" borderId="10" xfId="53" applyFont="1" applyFill="1" applyBorder="1" applyAlignment="1" applyProtection="1">
      <alignment horizontal="left"/>
      <protection/>
    </xf>
    <xf numFmtId="0" fontId="1" fillId="0" borderId="10" xfId="0" applyFont="1" applyBorder="1" applyAlignment="1">
      <alignment horizontal="center" wrapText="1"/>
    </xf>
    <xf numFmtId="0" fontId="6" fillId="0" borderId="0" xfId="0" applyFont="1" applyAlignment="1">
      <alignment/>
    </xf>
    <xf numFmtId="0" fontId="24" fillId="0" borderId="0" xfId="0" applyFont="1" applyFill="1" applyBorder="1" applyAlignment="1">
      <alignment horizontal="center"/>
    </xf>
    <xf numFmtId="173" fontId="0" fillId="0" borderId="10" xfId="0" applyNumberFormat="1" applyBorder="1" applyAlignment="1">
      <alignment/>
    </xf>
    <xf numFmtId="3" fontId="0" fillId="0" borderId="10" xfId="0" applyNumberFormat="1" applyBorder="1" applyAlignment="1">
      <alignment/>
    </xf>
    <xf numFmtId="0" fontId="1"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Border="1" applyAlignment="1">
      <alignment horizontal="center"/>
    </xf>
    <xf numFmtId="3" fontId="0" fillId="0" borderId="0" xfId="0" applyNumberFormat="1" applyFont="1" applyFill="1" applyBorder="1" applyAlignment="1">
      <alignment wrapText="1"/>
    </xf>
    <xf numFmtId="0" fontId="0" fillId="0" borderId="0" xfId="0" applyFont="1" applyFill="1" applyBorder="1" applyAlignment="1">
      <alignment wrapText="1"/>
    </xf>
    <xf numFmtId="0" fontId="0" fillId="0" borderId="0" xfId="0" applyFill="1" applyBorder="1" applyAlignment="1">
      <alignment horizontal="center" wrapText="1"/>
    </xf>
    <xf numFmtId="0" fontId="6" fillId="0" borderId="0" xfId="0" applyFont="1" applyBorder="1" applyAlignment="1">
      <alignment/>
    </xf>
    <xf numFmtId="0" fontId="6" fillId="0" borderId="16" xfId="0" applyFont="1" applyBorder="1" applyAlignment="1">
      <alignment/>
    </xf>
    <xf numFmtId="0" fontId="0" fillId="0" borderId="15" xfId="0" applyBorder="1" applyAlignment="1">
      <alignment/>
    </xf>
    <xf numFmtId="0" fontId="1" fillId="0" borderId="17" xfId="0" applyFont="1" applyBorder="1" applyAlignment="1">
      <alignment/>
    </xf>
    <xf numFmtId="0" fontId="0" fillId="0" borderId="18" xfId="0" applyFont="1" applyBorder="1" applyAlignment="1">
      <alignment/>
    </xf>
    <xf numFmtId="3" fontId="0" fillId="0" borderId="18" xfId="0" applyNumberFormat="1" applyBorder="1" applyAlignment="1">
      <alignment/>
    </xf>
    <xf numFmtId="0" fontId="0" fillId="0" borderId="19" xfId="0" applyFont="1" applyBorder="1" applyAlignment="1">
      <alignment/>
    </xf>
    <xf numFmtId="3" fontId="0" fillId="0" borderId="20" xfId="0" applyNumberFormat="1" applyBorder="1" applyAlignment="1">
      <alignment/>
    </xf>
    <xf numFmtId="3" fontId="0" fillId="0" borderId="21" xfId="0" applyNumberFormat="1" applyBorder="1" applyAlignment="1">
      <alignment/>
    </xf>
    <xf numFmtId="0" fontId="0" fillId="0" borderId="22" xfId="0" applyFont="1" applyBorder="1" applyAlignment="1">
      <alignment/>
    </xf>
    <xf numFmtId="3" fontId="0" fillId="0" borderId="23" xfId="0" applyNumberFormat="1" applyBorder="1" applyAlignment="1">
      <alignment/>
    </xf>
    <xf numFmtId="0" fontId="0" fillId="0" borderId="24" xfId="0" applyFont="1" applyBorder="1" applyAlignment="1">
      <alignment/>
    </xf>
    <xf numFmtId="3" fontId="0" fillId="0" borderId="25" xfId="0" applyNumberFormat="1" applyBorder="1" applyAlignment="1">
      <alignment/>
    </xf>
    <xf numFmtId="3" fontId="0" fillId="0" borderId="26" xfId="0" applyNumberFormat="1" applyBorder="1" applyAlignment="1">
      <alignment/>
    </xf>
    <xf numFmtId="0" fontId="1" fillId="0" borderId="17" xfId="0" applyFont="1" applyBorder="1" applyAlignment="1">
      <alignment wrapText="1"/>
    </xf>
    <xf numFmtId="0" fontId="0" fillId="0" borderId="0" xfId="0" applyBorder="1" applyAlignment="1">
      <alignment horizontal="center"/>
    </xf>
    <xf numFmtId="173" fontId="0" fillId="0" borderId="0" xfId="0" applyNumberFormat="1" applyBorder="1" applyAlignment="1">
      <alignment horizontal="center"/>
    </xf>
    <xf numFmtId="0" fontId="0" fillId="0" borderId="0" xfId="0" applyFont="1" applyBorder="1" applyAlignment="1">
      <alignment horizontal="center"/>
    </xf>
    <xf numFmtId="9" fontId="0" fillId="0" borderId="0" xfId="59" applyFont="1" applyBorder="1" applyAlignment="1">
      <alignment horizontal="center"/>
    </xf>
    <xf numFmtId="174" fontId="0" fillId="0" borderId="0" xfId="0" applyNumberFormat="1" applyFont="1" applyBorder="1" applyAlignment="1">
      <alignment horizontal="center"/>
    </xf>
    <xf numFmtId="174" fontId="0" fillId="0" borderId="0" xfId="0" applyNumberFormat="1" applyBorder="1" applyAlignment="1">
      <alignment horizontal="center"/>
    </xf>
    <xf numFmtId="3" fontId="0" fillId="0" borderId="0" xfId="0" applyNumberFormat="1" applyBorder="1" applyAlignment="1">
      <alignment horizontal="center"/>
    </xf>
    <xf numFmtId="0" fontId="6" fillId="0" borderId="0" xfId="0" applyFont="1" applyBorder="1" applyAlignment="1">
      <alignment horizontal="left"/>
    </xf>
    <xf numFmtId="0" fontId="0" fillId="0" borderId="0" xfId="0" applyNumberFormat="1" applyBorder="1" applyAlignment="1">
      <alignment horizontal="center"/>
    </xf>
    <xf numFmtId="0" fontId="1" fillId="0" borderId="25" xfId="0" applyFont="1" applyBorder="1" applyAlignment="1">
      <alignment/>
    </xf>
    <xf numFmtId="0" fontId="0" fillId="0" borderId="17" xfId="0" applyBorder="1" applyAlignment="1">
      <alignment horizontal="center"/>
    </xf>
    <xf numFmtId="0" fontId="1" fillId="0" borderId="25" xfId="0" applyFont="1" applyBorder="1" applyAlignment="1">
      <alignment wrapText="1"/>
    </xf>
    <xf numFmtId="0" fontId="1" fillId="0" borderId="15" xfId="0" applyFont="1" applyBorder="1" applyAlignment="1">
      <alignment horizontal="center"/>
    </xf>
    <xf numFmtId="0" fontId="0" fillId="0" borderId="10" xfId="0" applyNumberFormat="1" applyBorder="1" applyAlignment="1">
      <alignment horizontal="center"/>
    </xf>
    <xf numFmtId="0" fontId="0" fillId="0" borderId="0" xfId="0" applyFont="1" applyFill="1" applyBorder="1" applyAlignment="1">
      <alignment horizontal="left" wrapText="1"/>
    </xf>
    <xf numFmtId="0" fontId="0" fillId="0" borderId="0" xfId="0" applyBorder="1" applyAlignment="1">
      <alignment horizontal="left"/>
    </xf>
    <xf numFmtId="0" fontId="0" fillId="0" borderId="0" xfId="0" applyFont="1" applyBorder="1" applyAlignment="1">
      <alignment horizontal="left"/>
    </xf>
    <xf numFmtId="0" fontId="0" fillId="0" borderId="15" xfId="0" applyFont="1" applyBorder="1" applyAlignment="1">
      <alignment horizontal="left"/>
    </xf>
    <xf numFmtId="3" fontId="0" fillId="0" borderId="15" xfId="0" applyNumberFormat="1" applyFont="1" applyFill="1" applyBorder="1" applyAlignment="1">
      <alignment horizontal="left" wrapText="1"/>
    </xf>
    <xf numFmtId="0" fontId="1" fillId="0" borderId="17" xfId="0" applyFont="1" applyBorder="1" applyAlignment="1">
      <alignment horizontal="left"/>
    </xf>
    <xf numFmtId="0" fontId="1" fillId="0" borderId="25" xfId="0" applyFont="1" applyBorder="1" applyAlignment="1">
      <alignment horizontal="left" wrapText="1"/>
    </xf>
    <xf numFmtId="0" fontId="1" fillId="0" borderId="25" xfId="0" applyFont="1" applyBorder="1" applyAlignment="1">
      <alignment horizontal="left"/>
    </xf>
    <xf numFmtId="0" fontId="1" fillId="0" borderId="25" xfId="0" applyFont="1" applyFill="1" applyBorder="1" applyAlignment="1">
      <alignment horizontal="left"/>
    </xf>
    <xf numFmtId="3" fontId="0" fillId="0" borderId="15" xfId="0" applyNumberFormat="1" applyFont="1" applyFill="1" applyBorder="1" applyAlignment="1">
      <alignment wrapText="1"/>
    </xf>
    <xf numFmtId="0" fontId="0" fillId="0" borderId="15" xfId="0" applyFont="1" applyBorder="1" applyAlignment="1">
      <alignment wrapText="1"/>
    </xf>
    <xf numFmtId="3" fontId="0" fillId="0" borderId="15" xfId="0" applyNumberFormat="1" applyBorder="1" applyAlignment="1">
      <alignment/>
    </xf>
    <xf numFmtId="0" fontId="0" fillId="0" borderId="20" xfId="0" applyBorder="1" applyAlignment="1">
      <alignment/>
    </xf>
    <xf numFmtId="0" fontId="0" fillId="0" borderId="25" xfId="0" applyBorder="1" applyAlignment="1">
      <alignment/>
    </xf>
    <xf numFmtId="0" fontId="6" fillId="0" borderId="18" xfId="0" applyFont="1" applyBorder="1" applyAlignment="1">
      <alignment/>
    </xf>
    <xf numFmtId="0" fontId="0" fillId="0" borderId="23" xfId="0" applyBorder="1" applyAlignment="1">
      <alignment/>
    </xf>
    <xf numFmtId="0" fontId="0" fillId="0" borderId="27" xfId="0" applyFont="1" applyBorder="1" applyAlignment="1">
      <alignment/>
    </xf>
    <xf numFmtId="3" fontId="0" fillId="0" borderId="28" xfId="0" applyNumberFormat="1" applyBorder="1" applyAlignment="1">
      <alignment/>
    </xf>
    <xf numFmtId="0" fontId="0" fillId="0" borderId="29" xfId="0" applyFont="1" applyBorder="1" applyAlignment="1">
      <alignment/>
    </xf>
    <xf numFmtId="3" fontId="0" fillId="0" borderId="30" xfId="0" applyNumberFormat="1" applyBorder="1" applyAlignment="1">
      <alignment/>
    </xf>
    <xf numFmtId="0" fontId="0" fillId="0" borderId="0" xfId="0" applyFont="1" applyFill="1" applyBorder="1" applyAlignment="1">
      <alignment/>
    </xf>
    <xf numFmtId="0" fontId="1" fillId="0" borderId="10" xfId="0" applyFont="1" applyFill="1" applyBorder="1" applyAlignment="1">
      <alignment wrapText="1"/>
    </xf>
    <xf numFmtId="0" fontId="0"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center" wrapText="1"/>
    </xf>
    <xf numFmtId="0" fontId="1" fillId="0" borderId="0" xfId="0" applyFont="1" applyFill="1" applyBorder="1" applyAlignment="1">
      <alignment/>
    </xf>
    <xf numFmtId="3" fontId="0" fillId="0" borderId="0" xfId="0" applyNumberFormat="1" applyFill="1" applyBorder="1" applyAlignment="1">
      <alignment wrapText="1"/>
    </xf>
    <xf numFmtId="0" fontId="0" fillId="0" borderId="0" xfId="0" applyFill="1" applyBorder="1" applyAlignment="1">
      <alignment wrapText="1"/>
    </xf>
    <xf numFmtId="0" fontId="0" fillId="0" borderId="0" xfId="53" applyFont="1" applyFill="1" applyBorder="1" applyAlignment="1" applyProtection="1">
      <alignment wrapText="1"/>
      <protection/>
    </xf>
    <xf numFmtId="0" fontId="0" fillId="0" borderId="0" xfId="0" applyFont="1" applyFill="1" applyBorder="1" applyAlignment="1">
      <alignment wrapText="1"/>
    </xf>
    <xf numFmtId="0" fontId="0" fillId="0" borderId="0" xfId="0" applyFont="1" applyFill="1" applyBorder="1" applyAlignment="1">
      <alignment horizontal="center" wrapText="1"/>
    </xf>
    <xf numFmtId="0" fontId="0" fillId="0" borderId="0" xfId="53" applyFont="1" applyFill="1" applyBorder="1" applyAlignment="1" applyProtection="1">
      <alignment/>
      <protection/>
    </xf>
    <xf numFmtId="0" fontId="0" fillId="0" borderId="0" xfId="0" applyFont="1" applyFill="1" applyBorder="1" applyAlignment="1">
      <alignment wrapText="1"/>
    </xf>
    <xf numFmtId="0" fontId="4" fillId="0" borderId="0" xfId="53" applyFont="1" applyFill="1" applyBorder="1" applyAlignment="1" applyProtection="1">
      <alignment horizontal="center" vertical="center" wrapText="1"/>
      <protection/>
    </xf>
    <xf numFmtId="0" fontId="0" fillId="0" borderId="0" xfId="0" applyFont="1" applyFill="1" applyBorder="1" applyAlignment="1">
      <alignment wrapText="1"/>
    </xf>
    <xf numFmtId="0" fontId="0" fillId="0" borderId="0" xfId="53" applyFont="1" applyFill="1" applyBorder="1" applyAlignment="1" applyProtection="1">
      <alignment horizontal="left"/>
      <protection/>
    </xf>
    <xf numFmtId="0" fontId="5" fillId="0" borderId="0" xfId="0" applyFont="1" applyFill="1" applyBorder="1" applyAlignment="1">
      <alignment wrapText="1"/>
    </xf>
    <xf numFmtId="0" fontId="0" fillId="0" borderId="0" xfId="0" applyFont="1" applyFill="1" applyBorder="1" applyAlignment="1">
      <alignment wrapText="1"/>
    </xf>
    <xf numFmtId="0" fontId="0" fillId="0" borderId="0" xfId="0" applyFill="1" applyBorder="1" applyAlignment="1">
      <alignment horizontal="center"/>
    </xf>
    <xf numFmtId="0" fontId="2" fillId="0" borderId="0" xfId="53" applyFill="1" applyBorder="1" applyAlignment="1" applyProtection="1">
      <alignment wrapText="1"/>
      <protection/>
    </xf>
    <xf numFmtId="0" fontId="0" fillId="0" borderId="0" xfId="0" applyNumberFormat="1" applyFont="1" applyFill="1" applyBorder="1" applyAlignment="1">
      <alignment wrapText="1"/>
    </xf>
    <xf numFmtId="0" fontId="6" fillId="0" borderId="10" xfId="0" applyFont="1" applyBorder="1" applyAlignment="1">
      <alignment horizontal="left"/>
    </xf>
    <xf numFmtId="0" fontId="1" fillId="0" borderId="18" xfId="0" applyFont="1" applyFill="1" applyBorder="1" applyAlignment="1">
      <alignment wrapText="1"/>
    </xf>
    <xf numFmtId="0" fontId="0" fillId="0" borderId="0" xfId="0" applyFill="1" applyBorder="1" applyAlignment="1">
      <alignment horizontal="left"/>
    </xf>
    <xf numFmtId="0" fontId="0" fillId="0" borderId="0" xfId="0" applyFont="1" applyFill="1" applyBorder="1" applyAlignment="1">
      <alignment horizontal="left"/>
    </xf>
    <xf numFmtId="0" fontId="6" fillId="0" borderId="0" xfId="0" applyFont="1" applyBorder="1" applyAlignment="1">
      <alignment horizontal="center" wrapText="1"/>
    </xf>
    <xf numFmtId="0" fontId="0" fillId="0" borderId="10" xfId="0" applyFill="1" applyBorder="1" applyAlignment="1">
      <alignment horizontal="center"/>
    </xf>
    <xf numFmtId="0" fontId="6" fillId="0" borderId="12" xfId="0"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0" xfId="0" applyFont="1" applyBorder="1" applyAlignment="1">
      <alignment horizontal="left"/>
    </xf>
    <xf numFmtId="0" fontId="29" fillId="0" borderId="10" xfId="0" applyFont="1" applyFill="1" applyBorder="1" applyAlignment="1">
      <alignment horizontal="center" wrapText="1"/>
    </xf>
    <xf numFmtId="0" fontId="24" fillId="0" borderId="10" xfId="0" applyFont="1" applyFill="1" applyBorder="1" applyAlignment="1">
      <alignment/>
    </xf>
    <xf numFmtId="0" fontId="24" fillId="0" borderId="10" xfId="0" applyFont="1" applyFill="1" applyBorder="1" applyAlignment="1">
      <alignment horizontal="center"/>
    </xf>
    <xf numFmtId="49" fontId="24" fillId="0" borderId="18" xfId="0" applyNumberFormat="1" applyFont="1" applyFill="1" applyBorder="1" applyAlignment="1">
      <alignment horizontal="center"/>
    </xf>
    <xf numFmtId="0" fontId="24" fillId="0" borderId="18" xfId="0" applyFont="1" applyFill="1" applyBorder="1" applyAlignment="1">
      <alignment/>
    </xf>
    <xf numFmtId="0" fontId="25" fillId="0" borderId="10" xfId="0" applyFont="1" applyFill="1" applyBorder="1" applyAlignment="1">
      <alignment horizontal="center"/>
    </xf>
    <xf numFmtId="0" fontId="24" fillId="0" borderId="0" xfId="0" applyFont="1" applyFill="1" applyBorder="1" applyAlignment="1">
      <alignment/>
    </xf>
    <xf numFmtId="0" fontId="24" fillId="0" borderId="0" xfId="0" applyFont="1" applyFill="1" applyBorder="1" applyAlignment="1">
      <alignment horizontal="left" wrapText="1"/>
    </xf>
    <xf numFmtId="0" fontId="24" fillId="0" borderId="0" xfId="0" applyFont="1" applyFill="1" applyBorder="1" applyAlignment="1">
      <alignment horizontal="left"/>
    </xf>
    <xf numFmtId="0" fontId="24" fillId="0" borderId="0" xfId="0" applyFont="1" applyFill="1" applyBorder="1" applyAlignment="1">
      <alignment horizontal="center"/>
    </xf>
    <xf numFmtId="0" fontId="24" fillId="0" borderId="10" xfId="0" applyFont="1" applyFill="1" applyBorder="1" applyAlignment="1">
      <alignment wrapText="1"/>
    </xf>
    <xf numFmtId="0" fontId="24" fillId="0" borderId="10" xfId="0" applyFont="1" applyFill="1" applyBorder="1" applyAlignment="1">
      <alignment/>
    </xf>
    <xf numFmtId="173" fontId="0" fillId="0" borderId="10" xfId="0" applyNumberFormat="1" applyFill="1" applyBorder="1" applyAlignment="1">
      <alignment horizontal="center" wrapText="1"/>
    </xf>
    <xf numFmtId="3" fontId="0" fillId="0" borderId="12" xfId="0" applyNumberFormat="1" applyFill="1" applyBorder="1" applyAlignment="1">
      <alignment horizontal="center"/>
    </xf>
    <xf numFmtId="0" fontId="0" fillId="0" borderId="14" xfId="0" applyFill="1" applyBorder="1" applyAlignment="1">
      <alignment horizontal="center"/>
    </xf>
    <xf numFmtId="3" fontId="0" fillId="0" borderId="10" xfId="0" applyNumberFormat="1" applyFill="1" applyBorder="1" applyAlignment="1">
      <alignment horizontal="center"/>
    </xf>
    <xf numFmtId="0" fontId="1" fillId="0" borderId="10" xfId="0" applyFont="1" applyFill="1" applyBorder="1" applyAlignment="1">
      <alignment horizontal="center" wrapText="1"/>
    </xf>
    <xf numFmtId="0" fontId="1" fillId="0" borderId="10" xfId="0" applyFont="1" applyBorder="1" applyAlignment="1">
      <alignment horizontal="center"/>
    </xf>
    <xf numFmtId="49" fontId="24" fillId="0" borderId="10" xfId="0" applyNumberFormat="1" applyFont="1" applyFill="1" applyBorder="1" applyAlignment="1">
      <alignment horizontal="center"/>
    </xf>
    <xf numFmtId="173" fontId="0" fillId="0" borderId="10" xfId="0" applyNumberFormat="1" applyFont="1" applyFill="1" applyBorder="1" applyAlignment="1">
      <alignment horizontal="center" wrapText="1"/>
    </xf>
    <xf numFmtId="0" fontId="1" fillId="0" borderId="17" xfId="0" applyFont="1" applyBorder="1" applyAlignment="1">
      <alignment horizontal="left"/>
    </xf>
    <xf numFmtId="3" fontId="0" fillId="0" borderId="10" xfId="0" applyNumberFormat="1" applyBorder="1" applyAlignment="1">
      <alignment horizontal="center"/>
    </xf>
    <xf numFmtId="0" fontId="0" fillId="0" borderId="10" xfId="0" applyBorder="1" applyAlignment="1">
      <alignment horizontal="center"/>
    </xf>
    <xf numFmtId="0" fontId="1" fillId="0" borderId="12" xfId="0" applyFont="1" applyBorder="1" applyAlignment="1">
      <alignment horizontal="center" wrapText="1"/>
    </xf>
    <xf numFmtId="0" fontId="1" fillId="0" borderId="14" xfId="0" applyFont="1" applyBorder="1" applyAlignment="1">
      <alignment horizontal="center" wrapText="1"/>
    </xf>
    <xf numFmtId="173" fontId="0" fillId="0" borderId="10" xfId="0" applyNumberFormat="1" applyBorder="1" applyAlignment="1">
      <alignment horizontal="center"/>
    </xf>
    <xf numFmtId="5" fontId="0" fillId="0" borderId="10" xfId="44" applyNumberFormat="1" applyFont="1" applyBorder="1" applyAlignment="1">
      <alignment horizontal="center"/>
    </xf>
    <xf numFmtId="5" fontId="0" fillId="0" borderId="10" xfId="0" applyNumberForma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aplan.org/wp-content/uploads/2011/06/2010_massachusetts_recreational-ps_03-uhi-11.pdf" TargetMode="External" /><Relationship Id="rId2" Type="http://schemas.openxmlformats.org/officeDocument/2006/relationships/hyperlink" Target="http://www.esri.com/news/arcuser/1010/coast.html" TargetMode="External" /><Relationship Id="rId3" Type="http://schemas.openxmlformats.org/officeDocument/2006/relationships/hyperlink" Target="http://www.oceaneconomics.org/Download/Market_Guide.asp" TargetMode="External" /><Relationship Id="rId4" Type="http://schemas.openxmlformats.org/officeDocument/2006/relationships/hyperlink" Target="http://water.epa.gov/polwaste/nps/watershed/upload/economic_benefits_factsheet3.pdf" TargetMode="External" /><Relationship Id="rId5" Type="http://schemas.openxmlformats.org/officeDocument/2006/relationships/hyperlink" Target="http://www2.mar.dfo-mpo.gc.ca/pande/ecn/nb/english/nb-ecn-e.pdf" TargetMode="External" /><Relationship Id="rId6" Type="http://schemas.openxmlformats.org/officeDocument/2006/relationships/hyperlink" Target="http://www.gov.ns.ca/econ/docs/2005_Ocean_Sector_Study_NS.pdf" TargetMode="External" /><Relationship Id="rId7" Type="http://schemas.openxmlformats.org/officeDocument/2006/relationships/hyperlink" Target="http://www.mass.gov/czm/oceanmanagement/projects/economy/report1.pdf" TargetMode="External" /><Relationship Id="rId8" Type="http://schemas.openxmlformats.org/officeDocument/2006/relationships/hyperlink" Target="http://mcspolicycenter.umaine.edu/files/pdf_mpr/colganMerrill_V17N2.pdf" TargetMode="External" /><Relationship Id="rId9" Type="http://schemas.openxmlformats.org/officeDocument/2006/relationships/hyperlink" Target="http://www.nero.noaa.gov/prot_res/altsalmon/Atl_Salmon_Final_Economic_Report_13-May-2009.pdf" TargetMode="External" /><Relationship Id="rId10" Type="http://schemas.openxmlformats.org/officeDocument/2006/relationships/hyperlink" Target="http://www.oceaneconomics.org/default.aspx?AspxAutoDetectCookieSupport=1" TargetMode="External" /><Relationship Id="rId11" Type="http://schemas.openxmlformats.org/officeDocument/2006/relationships/hyperlink" Target="http://www.era.noaa.gov/pdfs/052008final_econ.pdf" TargetMode="External" /><Relationship Id="rId12" Type="http://schemas.openxmlformats.org/officeDocument/2006/relationships/hyperlink" Target="http://yosemite.epa.gov/ee/epa/eerm.nsf/vwGA/96291273F5DF6C2085256F9B00733175" TargetMode="External" /><Relationship Id="rId13" Type="http://schemas.openxmlformats.org/officeDocument/2006/relationships/hyperlink" Target="http://www.oceaneconomics.org/nonmarket/NM_publication.asp?199" TargetMode="External" /><Relationship Id="rId14" Type="http://schemas.openxmlformats.org/officeDocument/2006/relationships/hyperlink" Target="http://www.oceaneconomics.org/nonmarket/NM_publication.asp?5" TargetMode="External" /><Relationship Id="rId15" Type="http://schemas.openxmlformats.org/officeDocument/2006/relationships/hyperlink" Target="http://www.oceaneconomics.org/nonmarket/NM_publication.asp?142" TargetMode="External" /><Relationship Id="rId16" Type="http://schemas.openxmlformats.org/officeDocument/2006/relationships/hyperlink" Target="http://www.oceaneconomics.org/nonmarket/NM_publication.asp?67" TargetMode="External" /><Relationship Id="rId17" Type="http://schemas.openxmlformats.org/officeDocument/2006/relationships/hyperlink" Target="http://www.oceaneconomics.org/nonmarket/NM_publication.asp?192" TargetMode="External" /><Relationship Id="rId18" Type="http://schemas.openxmlformats.org/officeDocument/2006/relationships/hyperlink" Target="http://www.gov.ns.ca/econ/publications/oceanindustries/docs/NS_Ocean_Sector_Report_2002-2006.pdf" TargetMode="External" /><Relationship Id="rId19" Type="http://schemas.openxmlformats.org/officeDocument/2006/relationships/hyperlink" Target="http://www.gov.ns.ca/econ/docs/ECON_OceanResourcesReport.pdf" TargetMode="External" /><Relationship Id="rId20" Type="http://schemas.openxmlformats.org/officeDocument/2006/relationships/hyperlink" Target="http://www.gov.ns.ca/econ/docs/Digby-Saint_John_Ferry_Service_Impact_Study_Aug29.pdf" TargetMode="External" /><Relationship Id="rId21" Type="http://schemas.openxmlformats.org/officeDocument/2006/relationships/hyperlink" Target="http://www.gov.ns.ca/econ/tourism/docs/2010%20Nova%20Scotia%20VisitorExitSurvey%20Regional%20Report_Fundy-Ann.pdf" TargetMode="External" /><Relationship Id="rId22" Type="http://schemas.openxmlformats.org/officeDocument/2006/relationships/hyperlink" Target="http://www.ec.gc.ca/Publications/7B28B364-7306-4BD4-A471-93054B3CC164/CanadaWaterActAnnualReportApril2010March2011.pdf" TargetMode="External" /><Relationship Id="rId23" Type="http://schemas.openxmlformats.org/officeDocument/2006/relationships/hyperlink" Target="http://www.ec.gc.ca/Publications/FEE8CDCF-1234-4C66-BD2B-3B4F94E830A4/AtlanticEcosystemInitiativesYearInReview20092010.pdf" TargetMode="External" /><Relationship Id="rId24" Type="http://schemas.openxmlformats.org/officeDocument/2006/relationships/hyperlink" Target="http://www.ec.gc.ca/Publications/8F194DD0-B2E4-4E4A-B4FD-4C6DB77E5045/2009AnnualAutomatedWQMonitoringReportStCroixRiverAtMilltownDam.pdf" TargetMode="External" /><Relationship Id="rId25" Type="http://schemas.openxmlformats.org/officeDocument/2006/relationships/hyperlink" Target="http://www.ec.gc.ca/Publications/EA6802FB-7940-4697-A35C-B59246FB2D21/2009AnnualAutomatedWQMonitoringReportStCroixRiverAtForestCityDam.pdf" TargetMode="External" /><Relationship Id="rId26" Type="http://schemas.openxmlformats.org/officeDocument/2006/relationships/hyperlink" Target="http://www.csc.noaa.gov/digitalcoast/data/enow" TargetMode="External" /><Relationship Id="rId27" Type="http://schemas.openxmlformats.org/officeDocument/2006/relationships/hyperlink" Target="http://coastalsocioeconomics.noaa.gov/" TargetMode="External" /><Relationship Id="rId28" Type="http://schemas.openxmlformats.org/officeDocument/2006/relationships/hyperlink" Target="http://stateofthecoast.noaa.gov/" TargetMode="External" /><Relationship Id="rId29" Type="http://schemas.openxmlformats.org/officeDocument/2006/relationships/hyperlink" Target="http://www.ec.gc.ca/Publications/default.asp?lang=En&amp;xml=297D1933-034A-4BD2-996E-C83FAA1C8016" TargetMode="External" /><Relationship Id="rId30" Type="http://schemas.openxmlformats.org/officeDocument/2006/relationships/hyperlink" Target="http://www.environment.nsw.gov.au/publications/evri.htm" TargetMode="External" /><Relationship Id="rId31" Type="http://schemas.openxmlformats.org/officeDocument/2006/relationships/hyperlink" Target="http://solves.cr.usgs.gov/" TargetMode="External" /><Relationship Id="rId32" Type="http://schemas.openxmlformats.org/officeDocument/2006/relationships/hyperlink" Target="http://coastalsocioeconomics.noaa.gov/assessment/population/pdf/population%20report.pdf" TargetMode="External" /><Relationship Id="rId33" Type="http://schemas.openxmlformats.org/officeDocument/2006/relationships/hyperlink" Target="http://www.ecosystemvaluation.org/uses.htm" TargetMode="External" /><Relationship Id="rId34" Type="http://schemas.openxmlformats.org/officeDocument/2006/relationships/hyperlink" Target="http://efc.muskie.usm.maine.edu/" TargetMode="External" /><Relationship Id="rId35" Type="http://schemas.openxmlformats.org/officeDocument/2006/relationships/hyperlink" Target="http://www.estuaries.org/the-economic-value-of-coasts-a-estuaries.html" TargetMode="External" /><Relationship Id="rId36" Type="http://schemas.openxmlformats.org/officeDocument/2006/relationships/hyperlink" Target="http://www.estuaries.org/images/81103-RAE_17_FINAL_web.pdf" TargetMode="External" /><Relationship Id="rId37" Type="http://schemas.openxmlformats.org/officeDocument/2006/relationships/hyperlink" Target="http://www.coastalvalues.org/work/working-papers/COVC20071.pdf" TargetMode="External" /><Relationship Id="rId38" Type="http://schemas.openxmlformats.org/officeDocument/2006/relationships/hyperlink" Target="http://www.mass.gov/dfwele/der/pdf/economic_impacts_ma_der.pdf" TargetMode="External" /><Relationship Id="rId39" Type="http://schemas.openxmlformats.org/officeDocument/2006/relationships/hyperlink" Target="http://www.gulfofmaine.org/esip/ESIPFactSheetAquacultureversion3.pdf" TargetMode="External" /><Relationship Id="rId40" Type="http://schemas.openxmlformats.org/officeDocument/2006/relationships/hyperlink" Target="http://nsgl.gso.uri.edu/mit/mitr05010.pdf" TargetMode="External" /><Relationship Id="rId41" Type="http://schemas.openxmlformats.org/officeDocument/2006/relationships/hyperlink" Target="http://www.sciencedirect.com/science/article/pii/S0308597X09000906" TargetMode="External" /><Relationship Id="rId42" Type="http://schemas.openxmlformats.org/officeDocument/2006/relationships/hyperlink" Target="http://www.sciencedirect.com/science/article/pii/S0308597X12001182" TargetMode="External" /><Relationship Id="rId43" Type="http://schemas.openxmlformats.org/officeDocument/2006/relationships/hyperlink" Target="http://www.jcronline.org/doi/abs/10.2112/003-0018.1" TargetMode="External" /><Relationship Id="rId44" Type="http://schemas.openxmlformats.org/officeDocument/2006/relationships/hyperlink" Target="http://www.sciencedirect.com/science/article/pii/S0301479703002196" TargetMode="External" /><Relationship Id="rId45" Type="http://schemas.openxmlformats.org/officeDocument/2006/relationships/hyperlink" Target="http://www.climateaccess.org/sites/default/files/CA-CP_Strategies%20to%20accelerate%20climate.pdf" TargetMode="External" /><Relationship Id="rId46" Type="http://schemas.openxmlformats.org/officeDocument/2006/relationships/hyperlink" Target="http://atlanticadaptation.ca/sites/discoveryspace.upei.ca.acasa/files/Tantramar%20Dykelands-Risk%20Communication-Aug-2012.pdf" TargetMode="External" /><Relationship Id="rId47" Type="http://schemas.openxmlformats.org/officeDocument/2006/relationships/hyperlink" Target="http://atlanticadaptation.ca/sites/discoveryspace.upei.ca.acasa/files/ForecastingEconomicDamages-Tantramar-Aug-2012.pdf" TargetMode="External" /><Relationship Id="rId48" Type="http://schemas.openxmlformats.org/officeDocument/2006/relationships/hyperlink" Target="http://edq.sagepub.com/content/11/2/123.abstract" TargetMode="External" /><Relationship Id="rId49" Type="http://schemas.openxmlformats.org/officeDocument/2006/relationships/hyperlink" Target="http://muskie.usm.maine.edu/Publications/WorkingWaterfronts.pdf" TargetMode="External" /><Relationship Id="rId50" Type="http://schemas.openxmlformats.org/officeDocument/2006/relationships/hyperlink" Target="http://www.ekoturism.org/illustrationer/fil_20050706103420.pdf" TargetMode="External" /><Relationship Id="rId51" Type="http://schemas.openxmlformats.org/officeDocument/2006/relationships/hyperlink" Target="http://www.hks.harvard.edu/m-rcbg/heep/papers/HEEP%20Discussion%2028_final.pdf" TargetMode="External" /><Relationship Id="rId52" Type="http://schemas.openxmlformats.org/officeDocument/2006/relationships/hyperlink" Target="http://www.mainetreefoundation.org/forestfacts/How%20Do%20We%20Benefit.htm" TargetMode="External" /><Relationship Id="rId53" Type="http://schemas.openxmlformats.org/officeDocument/2006/relationships/hyperlink" Target="http://www.forestecologynetwork.org/tmwfall99_06.html" TargetMode="External" /><Relationship Id="rId54" Type="http://schemas.openxmlformats.org/officeDocument/2006/relationships/hyperlink" Target="http://www.manomet.org/sites/manomet.org/files/reports/Troy_2012_Value_of_Maine.pdf" TargetMode="External" /><Relationship Id="rId55" Type="http://schemas.openxmlformats.org/officeDocument/2006/relationships/hyperlink" Target="http://www.ncbi.nlm.nih.gov/pubmed/21797925" TargetMode="External" /><Relationship Id="rId56" Type="http://schemas.openxmlformats.org/officeDocument/2006/relationships/hyperlink" Target="http://cloud.tpl.org/pubs/local-maine-conseconomics-2012.pdf" TargetMode="External" /><Relationship Id="rId57" Type="http://schemas.openxmlformats.org/officeDocument/2006/relationships/hyperlink" Target="http://www.mass.gov/czm/oceanmanagement/projects/economy/report2.pdf" TargetMode="External" /><Relationship Id="rId58" Type="http://schemas.openxmlformats.org/officeDocument/2006/relationships/hyperlink" Target="http://www.massaudubon.org/PDF/advocacy/losingground/LosingGround_6.pdf" TargetMode="External" /><Relationship Id="rId59" Type="http://schemas.openxmlformats.org/officeDocument/2006/relationships/hyperlink" Target="http://nhlakes.org/docs/EcoStudyPhaseII.pdf" TargetMode="External" /><Relationship Id="rId60" Type="http://schemas.openxmlformats.org/officeDocument/2006/relationships/hyperlink" Target="http://www.nbep.org/journals/fall_2012/Valuing-Ecosystems.pdf" TargetMode="External" /><Relationship Id="rId61" Type="http://schemas.openxmlformats.org/officeDocument/2006/relationships/hyperlink" Target="http://www.sciencedirect.com/science/article/pii/S0921800906000760" TargetMode="External" /><Relationship Id="rId62" Type="http://schemas.openxmlformats.org/officeDocument/2006/relationships/hyperlink" Target="http://yosemite.epa.gov/ee/epa/eerm.nsf/vwAN/EE-0502-01.pdf/$file/EE-0502-01.pdf" TargetMode="External" /><Relationship Id="rId63" Type="http://schemas.openxmlformats.org/officeDocument/2006/relationships/hyperlink" Target="http://www.gnb.ca/9999/publications/ocean.pdf" TargetMode="External" /><Relationship Id="rId6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76"/>
  <sheetViews>
    <sheetView tabSelected="1" zoomScale="90" zoomScaleNormal="90" zoomScalePageLayoutView="0" workbookViewId="0" topLeftCell="A1">
      <pane ySplit="6" topLeftCell="BM7" activePane="bottomLeft" state="frozen"/>
      <selection pane="topLeft" activeCell="A1" sqref="A1"/>
      <selection pane="bottomLeft" activeCell="A1" sqref="A1"/>
    </sheetView>
  </sheetViews>
  <sheetFormatPr defaultColWidth="9.140625" defaultRowHeight="12.75"/>
  <cols>
    <col min="1" max="1" width="49.7109375" style="27" customWidth="1"/>
    <col min="2" max="2" width="18.28125" style="27" customWidth="1"/>
    <col min="3" max="3" width="14.57421875" style="27" customWidth="1"/>
    <col min="4" max="4" width="12.8515625" style="22" customWidth="1"/>
    <col min="5" max="5" width="39.421875" style="27" customWidth="1"/>
    <col min="6" max="7" width="20.00390625" style="23" customWidth="1"/>
    <col min="8" max="19" width="9.140625" style="27" customWidth="1"/>
    <col min="20" max="20" width="11.28125" style="27" customWidth="1"/>
    <col min="21" max="21" width="22.140625" style="7" bestFit="1" customWidth="1"/>
    <col min="22" max="22" width="6.28125" style="7" bestFit="1" customWidth="1"/>
    <col min="23" max="23" width="8.28125" style="7" bestFit="1" customWidth="1"/>
    <col min="24" max="24" width="41.140625" style="7" bestFit="1" customWidth="1"/>
    <col min="25" max="26" width="9.140625" style="7" customWidth="1"/>
    <col min="27" max="27" width="39.00390625" style="7" bestFit="1" customWidth="1"/>
    <col min="28" max="16384" width="9.140625" style="7" customWidth="1"/>
  </cols>
  <sheetData>
    <row r="1" spans="1:20" ht="12.75" customHeight="1">
      <c r="A1" s="6"/>
      <c r="B1" s="156" t="s">
        <v>534</v>
      </c>
      <c r="C1" s="157"/>
      <c r="D1" s="157"/>
      <c r="E1" s="157"/>
      <c r="F1" s="163"/>
      <c r="G1" s="164"/>
      <c r="H1" s="164"/>
      <c r="I1" s="6"/>
      <c r="J1" s="6"/>
      <c r="K1" s="6"/>
      <c r="L1" s="6"/>
      <c r="M1" s="6"/>
      <c r="N1" s="6"/>
      <c r="O1" s="6"/>
      <c r="P1" s="6"/>
      <c r="Q1" s="6"/>
      <c r="R1" s="6"/>
      <c r="S1" s="6"/>
      <c r="T1" s="6"/>
    </row>
    <row r="2" spans="1:20" ht="12.75" customHeight="1">
      <c r="A2" s="6"/>
      <c r="B2" s="157"/>
      <c r="C2" s="157"/>
      <c r="D2" s="157"/>
      <c r="E2" s="157"/>
      <c r="F2" s="162"/>
      <c r="G2" s="162"/>
      <c r="H2" s="162"/>
      <c r="I2" s="6"/>
      <c r="J2" s="6"/>
      <c r="K2" s="6"/>
      <c r="L2" s="6"/>
      <c r="M2" s="6"/>
      <c r="N2" s="6"/>
      <c r="O2" s="6"/>
      <c r="P2" s="6"/>
      <c r="Q2" s="6"/>
      <c r="R2" s="6"/>
      <c r="S2" s="6"/>
      <c r="T2" s="6"/>
    </row>
    <row r="3" spans="1:20" ht="12.75">
      <c r="A3" s="6"/>
      <c r="B3" s="158" t="s">
        <v>178</v>
      </c>
      <c r="C3" s="158"/>
      <c r="D3" s="158"/>
      <c r="E3" s="158"/>
      <c r="F3" s="162"/>
      <c r="G3" s="162"/>
      <c r="H3" s="162"/>
      <c r="I3" s="6"/>
      <c r="J3" s="6"/>
      <c r="K3" s="6"/>
      <c r="L3" s="6"/>
      <c r="M3" s="6"/>
      <c r="N3" s="6"/>
      <c r="O3" s="6"/>
      <c r="P3" s="6"/>
      <c r="Q3" s="6"/>
      <c r="R3" s="6"/>
      <c r="S3" s="6"/>
      <c r="T3" s="6"/>
    </row>
    <row r="4" spans="1:20" ht="12.75">
      <c r="A4" s="6"/>
      <c r="B4" s="159" t="s">
        <v>179</v>
      </c>
      <c r="C4" s="160"/>
      <c r="D4" s="160"/>
      <c r="E4" s="160"/>
      <c r="F4" s="165"/>
      <c r="G4" s="162"/>
      <c r="H4" s="162"/>
      <c r="I4" s="6"/>
      <c r="J4" s="6"/>
      <c r="K4" s="6"/>
      <c r="L4" s="6"/>
      <c r="M4" s="6"/>
      <c r="N4" s="6"/>
      <c r="O4" s="6"/>
      <c r="P4" s="6"/>
      <c r="Q4" s="6"/>
      <c r="R4" s="6"/>
      <c r="S4" s="6"/>
      <c r="T4" s="6"/>
    </row>
    <row r="5" spans="1:20" ht="12.75">
      <c r="A5" s="8"/>
      <c r="B5" s="9"/>
      <c r="C5" s="10"/>
      <c r="D5" s="11"/>
      <c r="E5" s="12"/>
      <c r="F5" s="162"/>
      <c r="G5" s="162"/>
      <c r="H5" s="162"/>
      <c r="I5" s="6"/>
      <c r="J5" s="6"/>
      <c r="K5" s="6"/>
      <c r="L5" s="6"/>
      <c r="M5" s="6"/>
      <c r="N5" s="6"/>
      <c r="O5" s="6"/>
      <c r="P5" s="6"/>
      <c r="Q5" s="6"/>
      <c r="R5" s="6"/>
      <c r="S5" s="6"/>
      <c r="T5" s="6"/>
    </row>
    <row r="6" spans="1:20" s="17" customFormat="1" ht="25.5">
      <c r="A6" s="13" t="s">
        <v>528</v>
      </c>
      <c r="B6" s="14" t="s">
        <v>529</v>
      </c>
      <c r="C6" s="14" t="s">
        <v>464</v>
      </c>
      <c r="D6" s="15" t="s">
        <v>530</v>
      </c>
      <c r="E6" s="14" t="s">
        <v>531</v>
      </c>
      <c r="F6" s="16" t="s">
        <v>532</v>
      </c>
      <c r="G6" s="16" t="s">
        <v>489</v>
      </c>
      <c r="H6" s="161" t="s">
        <v>533</v>
      </c>
      <c r="I6" s="158"/>
      <c r="J6" s="158"/>
      <c r="K6" s="158"/>
      <c r="L6" s="158"/>
      <c r="M6" s="158"/>
      <c r="N6" s="158"/>
      <c r="O6" s="158"/>
      <c r="P6" s="158"/>
      <c r="Q6" s="158"/>
      <c r="R6" s="158"/>
      <c r="S6" s="158"/>
      <c r="T6" s="158"/>
    </row>
    <row r="7" spans="1:20" s="21" customFormat="1" ht="82.5" customHeight="1">
      <c r="A7" s="18" t="s">
        <v>451</v>
      </c>
      <c r="B7" s="18" t="s">
        <v>452</v>
      </c>
      <c r="C7" s="18" t="s">
        <v>678</v>
      </c>
      <c r="D7" s="19">
        <v>2010</v>
      </c>
      <c r="E7" s="20" t="s">
        <v>153</v>
      </c>
      <c r="F7" s="18" t="s">
        <v>478</v>
      </c>
      <c r="G7" s="18" t="s">
        <v>454</v>
      </c>
      <c r="H7" s="166" t="s">
        <v>453</v>
      </c>
      <c r="I7" s="166"/>
      <c r="J7" s="166"/>
      <c r="K7" s="166"/>
      <c r="L7" s="166"/>
      <c r="M7" s="166"/>
      <c r="N7" s="166"/>
      <c r="O7" s="166"/>
      <c r="P7" s="166"/>
      <c r="Q7" s="166"/>
      <c r="R7" s="166"/>
      <c r="S7" s="166"/>
      <c r="T7" s="166"/>
    </row>
    <row r="8" spans="1:20" s="21" customFormat="1" ht="96.75" customHeight="1">
      <c r="A8" s="18" t="s">
        <v>676</v>
      </c>
      <c r="B8" s="18" t="s">
        <v>677</v>
      </c>
      <c r="C8" s="18" t="s">
        <v>678</v>
      </c>
      <c r="D8" s="19">
        <v>2005</v>
      </c>
      <c r="E8" s="20" t="s">
        <v>154</v>
      </c>
      <c r="F8" s="18" t="s">
        <v>479</v>
      </c>
      <c r="G8" s="18" t="s">
        <v>680</v>
      </c>
      <c r="H8" s="166" t="s">
        <v>679</v>
      </c>
      <c r="I8" s="166"/>
      <c r="J8" s="166"/>
      <c r="K8" s="166"/>
      <c r="L8" s="166"/>
      <c r="M8" s="166"/>
      <c r="N8" s="166"/>
      <c r="O8" s="166"/>
      <c r="P8" s="166"/>
      <c r="Q8" s="166"/>
      <c r="R8" s="166"/>
      <c r="S8" s="166"/>
      <c r="T8" s="166"/>
    </row>
    <row r="9" spans="1:20" s="21" customFormat="1" ht="110.25" customHeight="1">
      <c r="A9" s="18" t="s">
        <v>681</v>
      </c>
      <c r="B9" s="18" t="s">
        <v>682</v>
      </c>
      <c r="C9" s="18" t="s">
        <v>678</v>
      </c>
      <c r="D9" s="19">
        <v>2009</v>
      </c>
      <c r="E9" s="20" t="s">
        <v>155</v>
      </c>
      <c r="F9" s="18" t="s">
        <v>479</v>
      </c>
      <c r="G9" s="18" t="s">
        <v>545</v>
      </c>
      <c r="H9" s="166" t="s">
        <v>544</v>
      </c>
      <c r="I9" s="166"/>
      <c r="J9" s="166"/>
      <c r="K9" s="166"/>
      <c r="L9" s="166"/>
      <c r="M9" s="166"/>
      <c r="N9" s="166"/>
      <c r="O9" s="166"/>
      <c r="P9" s="166"/>
      <c r="Q9" s="166"/>
      <c r="R9" s="166"/>
      <c r="S9" s="166"/>
      <c r="T9" s="166"/>
    </row>
    <row r="10" spans="1:20" s="21" customFormat="1" ht="51.75" customHeight="1">
      <c r="A10" s="18" t="s">
        <v>603</v>
      </c>
      <c r="B10" s="18" t="s">
        <v>604</v>
      </c>
      <c r="C10" s="18" t="s">
        <v>470</v>
      </c>
      <c r="D10" s="19">
        <v>2007</v>
      </c>
      <c r="E10" s="20" t="s">
        <v>605</v>
      </c>
      <c r="F10" s="18" t="s">
        <v>479</v>
      </c>
      <c r="G10" s="18" t="s">
        <v>429</v>
      </c>
      <c r="H10" s="166" t="s">
        <v>606</v>
      </c>
      <c r="I10" s="166"/>
      <c r="J10" s="166"/>
      <c r="K10" s="166"/>
      <c r="L10" s="166"/>
      <c r="M10" s="166"/>
      <c r="N10" s="166"/>
      <c r="O10" s="166"/>
      <c r="P10" s="166"/>
      <c r="Q10" s="166"/>
      <c r="R10" s="166"/>
      <c r="S10" s="166"/>
      <c r="T10" s="166"/>
    </row>
    <row r="11" spans="1:20" s="21" customFormat="1" ht="66" customHeight="1">
      <c r="A11" s="18" t="s">
        <v>607</v>
      </c>
      <c r="B11" s="18" t="s">
        <v>608</v>
      </c>
      <c r="C11" s="18" t="s">
        <v>470</v>
      </c>
      <c r="D11" s="19">
        <v>2012</v>
      </c>
      <c r="E11" s="20" t="s">
        <v>609</v>
      </c>
      <c r="F11" s="18" t="s">
        <v>479</v>
      </c>
      <c r="G11" s="18" t="s">
        <v>430</v>
      </c>
      <c r="H11" s="166" t="s">
        <v>610</v>
      </c>
      <c r="I11" s="166"/>
      <c r="J11" s="166"/>
      <c r="K11" s="166"/>
      <c r="L11" s="166"/>
      <c r="M11" s="166"/>
      <c r="N11" s="166"/>
      <c r="O11" s="166"/>
      <c r="P11" s="166"/>
      <c r="Q11" s="166"/>
      <c r="R11" s="166"/>
      <c r="S11" s="166"/>
      <c r="T11" s="166"/>
    </row>
    <row r="12" spans="1:20" s="21" customFormat="1" ht="53.25" customHeight="1">
      <c r="A12" s="18" t="s">
        <v>632</v>
      </c>
      <c r="B12" s="18" t="s">
        <v>633</v>
      </c>
      <c r="C12" s="18" t="s">
        <v>470</v>
      </c>
      <c r="D12" s="19">
        <v>2012</v>
      </c>
      <c r="E12" s="20" t="s">
        <v>634</v>
      </c>
      <c r="F12" s="18" t="s">
        <v>478</v>
      </c>
      <c r="G12" s="18" t="s">
        <v>579</v>
      </c>
      <c r="H12" s="166" t="s">
        <v>635</v>
      </c>
      <c r="I12" s="166"/>
      <c r="J12" s="166"/>
      <c r="K12" s="166"/>
      <c r="L12" s="166"/>
      <c r="M12" s="166"/>
      <c r="N12" s="166"/>
      <c r="O12" s="166"/>
      <c r="P12" s="166"/>
      <c r="Q12" s="166"/>
      <c r="R12" s="166"/>
      <c r="S12" s="166"/>
      <c r="T12" s="166"/>
    </row>
    <row r="13" spans="1:20" s="21" customFormat="1" ht="78.75" customHeight="1">
      <c r="A13" s="18" t="s">
        <v>636</v>
      </c>
      <c r="B13" s="18" t="s">
        <v>637</v>
      </c>
      <c r="C13" s="18" t="s">
        <v>470</v>
      </c>
      <c r="D13" s="19">
        <v>2008</v>
      </c>
      <c r="E13" s="20" t="s">
        <v>638</v>
      </c>
      <c r="F13" s="18" t="s">
        <v>478</v>
      </c>
      <c r="G13" s="18" t="s">
        <v>578</v>
      </c>
      <c r="H13" s="166" t="s">
        <v>537</v>
      </c>
      <c r="I13" s="166"/>
      <c r="J13" s="166"/>
      <c r="K13" s="166"/>
      <c r="L13" s="166"/>
      <c r="M13" s="166"/>
      <c r="N13" s="166"/>
      <c r="O13" s="166"/>
      <c r="P13" s="166"/>
      <c r="Q13" s="166"/>
      <c r="R13" s="166"/>
      <c r="S13" s="166"/>
      <c r="T13" s="166"/>
    </row>
    <row r="14" spans="1:20" s="21" customFormat="1" ht="78" customHeight="1">
      <c r="A14" s="18" t="s">
        <v>640</v>
      </c>
      <c r="B14" s="18" t="s">
        <v>465</v>
      </c>
      <c r="C14" s="18" t="s">
        <v>470</v>
      </c>
      <c r="D14" s="19">
        <v>2009</v>
      </c>
      <c r="E14" s="20" t="s">
        <v>639</v>
      </c>
      <c r="F14" s="18" t="s">
        <v>478</v>
      </c>
      <c r="G14" s="18" t="s">
        <v>577</v>
      </c>
      <c r="H14" s="166" t="s">
        <v>466</v>
      </c>
      <c r="I14" s="166"/>
      <c r="J14" s="166"/>
      <c r="K14" s="166"/>
      <c r="L14" s="166"/>
      <c r="M14" s="166"/>
      <c r="N14" s="166"/>
      <c r="O14" s="166"/>
      <c r="P14" s="166"/>
      <c r="Q14" s="166"/>
      <c r="R14" s="166"/>
      <c r="S14" s="166"/>
      <c r="T14" s="166"/>
    </row>
    <row r="15" spans="1:20" s="21" customFormat="1" ht="77.25" customHeight="1">
      <c r="A15" s="18" t="s">
        <v>555</v>
      </c>
      <c r="B15" s="18" t="s">
        <v>556</v>
      </c>
      <c r="C15" s="18" t="s">
        <v>470</v>
      </c>
      <c r="D15" s="22">
        <v>2011</v>
      </c>
      <c r="E15" s="20" t="s">
        <v>512</v>
      </c>
      <c r="F15" s="23" t="s">
        <v>485</v>
      </c>
      <c r="G15" s="18" t="s">
        <v>558</v>
      </c>
      <c r="H15" s="166" t="s">
        <v>559</v>
      </c>
      <c r="I15" s="166"/>
      <c r="J15" s="166"/>
      <c r="K15" s="166"/>
      <c r="L15" s="166"/>
      <c r="M15" s="166"/>
      <c r="N15" s="166"/>
      <c r="O15" s="166"/>
      <c r="P15" s="166"/>
      <c r="Q15" s="166"/>
      <c r="R15" s="166"/>
      <c r="S15" s="166"/>
      <c r="T15" s="166"/>
    </row>
    <row r="16" spans="1:20" s="21" customFormat="1" ht="93" customHeight="1">
      <c r="A16" s="18" t="s">
        <v>493</v>
      </c>
      <c r="B16" s="18" t="s">
        <v>557</v>
      </c>
      <c r="C16" s="18" t="s">
        <v>470</v>
      </c>
      <c r="D16" s="22">
        <v>2009</v>
      </c>
      <c r="E16" s="20" t="s">
        <v>513</v>
      </c>
      <c r="F16" s="23" t="s">
        <v>485</v>
      </c>
      <c r="G16" s="18" t="s">
        <v>558</v>
      </c>
      <c r="H16" s="166" t="s">
        <v>149</v>
      </c>
      <c r="I16" s="166"/>
      <c r="J16" s="166"/>
      <c r="K16" s="166"/>
      <c r="L16" s="166"/>
      <c r="M16" s="166"/>
      <c r="N16" s="166"/>
      <c r="O16" s="166"/>
      <c r="P16" s="166"/>
      <c r="Q16" s="166"/>
      <c r="R16" s="166"/>
      <c r="S16" s="166"/>
      <c r="T16" s="166"/>
    </row>
    <row r="17" spans="1:20" s="21" customFormat="1" ht="108" customHeight="1">
      <c r="A17" s="18" t="s">
        <v>666</v>
      </c>
      <c r="B17" s="18" t="s">
        <v>667</v>
      </c>
      <c r="C17" s="18" t="s">
        <v>470</v>
      </c>
      <c r="D17" s="19">
        <v>2012</v>
      </c>
      <c r="E17" s="61" t="s">
        <v>156</v>
      </c>
      <c r="F17" s="18" t="s">
        <v>485</v>
      </c>
      <c r="G17" s="18" t="s">
        <v>435</v>
      </c>
      <c r="H17" s="166" t="s">
        <v>668</v>
      </c>
      <c r="I17" s="166"/>
      <c r="J17" s="166"/>
      <c r="K17" s="166"/>
      <c r="L17" s="166"/>
      <c r="M17" s="166"/>
      <c r="N17" s="166"/>
      <c r="O17" s="166"/>
      <c r="P17" s="166"/>
      <c r="Q17" s="166"/>
      <c r="R17" s="166"/>
      <c r="S17" s="166"/>
      <c r="T17" s="166"/>
    </row>
    <row r="18" spans="1:20" s="21" customFormat="1" ht="108.75" customHeight="1">
      <c r="A18" s="18" t="s">
        <v>672</v>
      </c>
      <c r="B18" s="18" t="s">
        <v>673</v>
      </c>
      <c r="C18" s="18" t="s">
        <v>470</v>
      </c>
      <c r="D18" s="19">
        <v>2004</v>
      </c>
      <c r="E18" s="20" t="s">
        <v>157</v>
      </c>
      <c r="F18" s="18" t="s">
        <v>478</v>
      </c>
      <c r="G18" s="18" t="s">
        <v>674</v>
      </c>
      <c r="H18" s="166" t="s">
        <v>152</v>
      </c>
      <c r="I18" s="166"/>
      <c r="J18" s="166"/>
      <c r="K18" s="166"/>
      <c r="L18" s="166"/>
      <c r="M18" s="166"/>
      <c r="N18" s="166"/>
      <c r="O18" s="166"/>
      <c r="P18" s="166"/>
      <c r="Q18" s="166"/>
      <c r="R18" s="166"/>
      <c r="S18" s="166"/>
      <c r="T18" s="166"/>
    </row>
    <row r="19" spans="1:20" s="21" customFormat="1" ht="82.5" customHeight="1">
      <c r="A19" s="18" t="s">
        <v>550</v>
      </c>
      <c r="B19" s="18" t="s">
        <v>551</v>
      </c>
      <c r="C19" s="18" t="s">
        <v>470</v>
      </c>
      <c r="D19" s="19">
        <v>2003</v>
      </c>
      <c r="E19" s="20" t="s">
        <v>158</v>
      </c>
      <c r="F19" s="18" t="s">
        <v>477</v>
      </c>
      <c r="G19" s="18" t="s">
        <v>553</v>
      </c>
      <c r="H19" s="166" t="s">
        <v>552</v>
      </c>
      <c r="I19" s="166"/>
      <c r="J19" s="166"/>
      <c r="K19" s="166"/>
      <c r="L19" s="166"/>
      <c r="M19" s="166"/>
      <c r="N19" s="166"/>
      <c r="O19" s="166"/>
      <c r="P19" s="166"/>
      <c r="Q19" s="166"/>
      <c r="R19" s="166"/>
      <c r="S19" s="166"/>
      <c r="T19" s="166"/>
    </row>
    <row r="20" spans="1:20" s="21" customFormat="1" ht="52.5" customHeight="1">
      <c r="A20" s="18" t="s">
        <v>629</v>
      </c>
      <c r="B20" s="18" t="s">
        <v>630</v>
      </c>
      <c r="C20" s="18" t="s">
        <v>469</v>
      </c>
      <c r="D20" s="19">
        <v>2009</v>
      </c>
      <c r="E20" s="20" t="s">
        <v>631</v>
      </c>
      <c r="F20" s="18" t="s">
        <v>479</v>
      </c>
      <c r="G20" s="18" t="s">
        <v>429</v>
      </c>
      <c r="H20" s="166" t="s">
        <v>434</v>
      </c>
      <c r="I20" s="166"/>
      <c r="J20" s="166"/>
      <c r="K20" s="166"/>
      <c r="L20" s="166"/>
      <c r="M20" s="166"/>
      <c r="N20" s="166"/>
      <c r="O20" s="166"/>
      <c r="P20" s="166"/>
      <c r="Q20" s="166"/>
      <c r="R20" s="166"/>
      <c r="S20" s="166"/>
      <c r="T20" s="166"/>
    </row>
    <row r="21" spans="1:20" s="21" customFormat="1" ht="39" customHeight="1">
      <c r="A21" s="18" t="s">
        <v>599</v>
      </c>
      <c r="B21" s="18" t="s">
        <v>600</v>
      </c>
      <c r="C21" s="18" t="s">
        <v>469</v>
      </c>
      <c r="D21" s="19">
        <v>2010</v>
      </c>
      <c r="E21" s="20" t="s">
        <v>601</v>
      </c>
      <c r="F21" s="18" t="s">
        <v>479</v>
      </c>
      <c r="G21" s="18" t="s">
        <v>432</v>
      </c>
      <c r="H21" s="166" t="s">
        <v>602</v>
      </c>
      <c r="I21" s="166"/>
      <c r="J21" s="166"/>
      <c r="K21" s="166"/>
      <c r="L21" s="166"/>
      <c r="M21" s="166"/>
      <c r="N21" s="166"/>
      <c r="O21" s="166"/>
      <c r="P21" s="166"/>
      <c r="Q21" s="166"/>
      <c r="R21" s="166"/>
      <c r="S21" s="166"/>
      <c r="T21" s="166"/>
    </row>
    <row r="22" spans="1:20" s="21" customFormat="1" ht="64.5" customHeight="1">
      <c r="A22" s="18" t="s">
        <v>405</v>
      </c>
      <c r="B22" s="18" t="s">
        <v>406</v>
      </c>
      <c r="C22" s="18" t="s">
        <v>469</v>
      </c>
      <c r="D22" s="19">
        <v>2003</v>
      </c>
      <c r="E22" s="20" t="s">
        <v>407</v>
      </c>
      <c r="F22" s="18" t="s">
        <v>479</v>
      </c>
      <c r="G22" s="18" t="s">
        <v>441</v>
      </c>
      <c r="H22" s="166" t="s">
        <v>408</v>
      </c>
      <c r="I22" s="166"/>
      <c r="J22" s="166"/>
      <c r="K22" s="166"/>
      <c r="L22" s="166"/>
      <c r="M22" s="166"/>
      <c r="N22" s="166"/>
      <c r="O22" s="166"/>
      <c r="P22" s="166"/>
      <c r="Q22" s="166"/>
      <c r="R22" s="166"/>
      <c r="S22" s="166"/>
      <c r="T22" s="166"/>
    </row>
    <row r="23" spans="1:20" s="21" customFormat="1" ht="94.5" customHeight="1">
      <c r="A23" s="18" t="s">
        <v>448</v>
      </c>
      <c r="B23" s="18" t="s">
        <v>520</v>
      </c>
      <c r="C23" s="18" t="s">
        <v>469</v>
      </c>
      <c r="D23" s="19">
        <v>2011</v>
      </c>
      <c r="E23" s="20" t="s">
        <v>516</v>
      </c>
      <c r="F23" s="18" t="s">
        <v>479</v>
      </c>
      <c r="G23" s="18" t="s">
        <v>429</v>
      </c>
      <c r="H23" s="166" t="s">
        <v>522</v>
      </c>
      <c r="I23" s="166"/>
      <c r="J23" s="166"/>
      <c r="K23" s="166"/>
      <c r="L23" s="166"/>
      <c r="M23" s="166"/>
      <c r="N23" s="166"/>
      <c r="O23" s="166"/>
      <c r="P23" s="166"/>
      <c r="Q23" s="166"/>
      <c r="R23" s="166"/>
      <c r="S23" s="166"/>
      <c r="T23" s="166"/>
    </row>
    <row r="24" spans="1:20" s="21" customFormat="1" ht="94.5" customHeight="1">
      <c r="A24" s="18" t="s">
        <v>686</v>
      </c>
      <c r="B24" s="18" t="s">
        <v>688</v>
      </c>
      <c r="C24" s="18" t="s">
        <v>687</v>
      </c>
      <c r="D24" s="19">
        <v>2012</v>
      </c>
      <c r="E24" s="20" t="s">
        <v>159</v>
      </c>
      <c r="F24" s="18" t="s">
        <v>478</v>
      </c>
      <c r="G24" s="18" t="s">
        <v>392</v>
      </c>
      <c r="H24" s="166" t="s">
        <v>151</v>
      </c>
      <c r="I24" s="166"/>
      <c r="J24" s="166"/>
      <c r="K24" s="166"/>
      <c r="L24" s="166"/>
      <c r="M24" s="166"/>
      <c r="N24" s="166"/>
      <c r="O24" s="166"/>
      <c r="P24" s="166"/>
      <c r="Q24" s="166"/>
      <c r="R24" s="166"/>
      <c r="S24" s="166"/>
      <c r="T24" s="166"/>
    </row>
    <row r="25" spans="1:20" s="25" customFormat="1" ht="56.25" customHeight="1">
      <c r="A25" s="18" t="s">
        <v>480</v>
      </c>
      <c r="B25" s="18" t="s">
        <v>481</v>
      </c>
      <c r="C25" s="24" t="s">
        <v>525</v>
      </c>
      <c r="D25" s="19" t="s">
        <v>484</v>
      </c>
      <c r="E25" s="20" t="s">
        <v>483</v>
      </c>
      <c r="F25" s="18" t="s">
        <v>485</v>
      </c>
      <c r="G25" s="18" t="s">
        <v>429</v>
      </c>
      <c r="H25" s="166" t="s">
        <v>624</v>
      </c>
      <c r="I25" s="166"/>
      <c r="J25" s="166"/>
      <c r="K25" s="166"/>
      <c r="L25" s="166"/>
      <c r="M25" s="166"/>
      <c r="N25" s="166"/>
      <c r="O25" s="166"/>
      <c r="P25" s="166"/>
      <c r="Q25" s="166"/>
      <c r="R25" s="166"/>
      <c r="S25" s="166"/>
      <c r="T25" s="166"/>
    </row>
    <row r="26" spans="1:20" s="25" customFormat="1" ht="96.75" customHeight="1">
      <c r="A26" s="18" t="s">
        <v>486</v>
      </c>
      <c r="B26" s="18" t="s">
        <v>481</v>
      </c>
      <c r="C26" s="18" t="s">
        <v>482</v>
      </c>
      <c r="D26" s="26" t="s">
        <v>487</v>
      </c>
      <c r="E26" s="62" t="s">
        <v>160</v>
      </c>
      <c r="F26" s="18" t="s">
        <v>485</v>
      </c>
      <c r="G26" s="18" t="s">
        <v>429</v>
      </c>
      <c r="H26" s="166" t="s">
        <v>145</v>
      </c>
      <c r="I26" s="166"/>
      <c r="J26" s="166"/>
      <c r="K26" s="166"/>
      <c r="L26" s="166"/>
      <c r="M26" s="166"/>
      <c r="N26" s="166"/>
      <c r="O26" s="166"/>
      <c r="P26" s="166"/>
      <c r="Q26" s="166"/>
      <c r="R26" s="166"/>
      <c r="S26" s="166"/>
      <c r="T26" s="166"/>
    </row>
    <row r="27" spans="1:20" s="25" customFormat="1" ht="108" customHeight="1">
      <c r="A27" s="18" t="s">
        <v>488</v>
      </c>
      <c r="B27" s="18" t="s">
        <v>481</v>
      </c>
      <c r="C27" s="18" t="s">
        <v>482</v>
      </c>
      <c r="D27" s="19" t="s">
        <v>498</v>
      </c>
      <c r="E27" s="63" t="s">
        <v>161</v>
      </c>
      <c r="F27" s="18" t="s">
        <v>485</v>
      </c>
      <c r="G27" s="18" t="s">
        <v>440</v>
      </c>
      <c r="H27" s="166" t="s">
        <v>146</v>
      </c>
      <c r="I27" s="166"/>
      <c r="J27" s="166"/>
      <c r="K27" s="166"/>
      <c r="L27" s="166"/>
      <c r="M27" s="166"/>
      <c r="N27" s="166"/>
      <c r="O27" s="166"/>
      <c r="P27" s="166"/>
      <c r="Q27" s="166"/>
      <c r="R27" s="166"/>
      <c r="S27" s="166"/>
      <c r="T27" s="166"/>
    </row>
    <row r="28" spans="1:20" s="21" customFormat="1" ht="96.75" customHeight="1">
      <c r="A28" s="18" t="s">
        <v>675</v>
      </c>
      <c r="B28" s="18" t="s">
        <v>481</v>
      </c>
      <c r="C28" s="18" t="s">
        <v>526</v>
      </c>
      <c r="D28" s="19">
        <v>2004</v>
      </c>
      <c r="E28" s="62" t="s">
        <v>527</v>
      </c>
      <c r="F28" s="18" t="s">
        <v>478</v>
      </c>
      <c r="G28" s="18" t="s">
        <v>439</v>
      </c>
      <c r="H28" s="166" t="s">
        <v>147</v>
      </c>
      <c r="I28" s="166"/>
      <c r="J28" s="166"/>
      <c r="K28" s="166"/>
      <c r="L28" s="166"/>
      <c r="M28" s="166"/>
      <c r="N28" s="166"/>
      <c r="O28" s="166"/>
      <c r="P28" s="166"/>
      <c r="Q28" s="166"/>
      <c r="R28" s="166"/>
      <c r="S28" s="166"/>
      <c r="T28" s="166"/>
    </row>
    <row r="29" spans="1:20" s="21" customFormat="1" ht="91.5" customHeight="1">
      <c r="A29" s="27" t="s">
        <v>523</v>
      </c>
      <c r="B29" s="27" t="s">
        <v>524</v>
      </c>
      <c r="C29" s="27" t="s">
        <v>525</v>
      </c>
      <c r="D29" s="22">
        <v>2012</v>
      </c>
      <c r="E29" s="20" t="s">
        <v>514</v>
      </c>
      <c r="F29" s="23" t="s">
        <v>485</v>
      </c>
      <c r="G29" s="23" t="s">
        <v>430</v>
      </c>
      <c r="H29" s="166" t="s">
        <v>554</v>
      </c>
      <c r="I29" s="167"/>
      <c r="J29" s="167"/>
      <c r="K29" s="167"/>
      <c r="L29" s="167"/>
      <c r="M29" s="167"/>
      <c r="N29" s="167"/>
      <c r="O29" s="167"/>
      <c r="P29" s="167"/>
      <c r="Q29" s="167"/>
      <c r="R29" s="167"/>
      <c r="S29" s="167"/>
      <c r="T29" s="167"/>
    </row>
    <row r="30" spans="1:20" s="21" customFormat="1" ht="106.5" customHeight="1">
      <c r="A30" s="18" t="s">
        <v>449</v>
      </c>
      <c r="B30" s="18" t="s">
        <v>519</v>
      </c>
      <c r="C30" s="18" t="s">
        <v>525</v>
      </c>
      <c r="D30" s="19" t="s">
        <v>518</v>
      </c>
      <c r="E30" s="20" t="s">
        <v>515</v>
      </c>
      <c r="F30" s="18" t="s">
        <v>478</v>
      </c>
      <c r="G30" s="18" t="s">
        <v>430</v>
      </c>
      <c r="H30" s="166" t="s">
        <v>450</v>
      </c>
      <c r="I30" s="166"/>
      <c r="J30" s="166"/>
      <c r="K30" s="166"/>
      <c r="L30" s="166"/>
      <c r="M30" s="166"/>
      <c r="N30" s="166"/>
      <c r="O30" s="166"/>
      <c r="P30" s="166"/>
      <c r="Q30" s="166"/>
      <c r="R30" s="166"/>
      <c r="S30" s="166"/>
      <c r="T30" s="166"/>
    </row>
    <row r="31" spans="1:20" s="21" customFormat="1" ht="81" customHeight="1">
      <c r="A31" s="18" t="s">
        <v>446</v>
      </c>
      <c r="B31" s="18" t="s">
        <v>521</v>
      </c>
      <c r="C31" s="18" t="s">
        <v>525</v>
      </c>
      <c r="D31" s="19">
        <v>2012</v>
      </c>
      <c r="E31" s="20" t="s">
        <v>517</v>
      </c>
      <c r="F31" s="18" t="s">
        <v>485</v>
      </c>
      <c r="G31" s="18" t="s">
        <v>430</v>
      </c>
      <c r="H31" s="166" t="s">
        <v>447</v>
      </c>
      <c r="I31" s="166"/>
      <c r="J31" s="166"/>
      <c r="K31" s="166"/>
      <c r="L31" s="166"/>
      <c r="M31" s="166"/>
      <c r="N31" s="166"/>
      <c r="O31" s="166"/>
      <c r="P31" s="166"/>
      <c r="Q31" s="166"/>
      <c r="R31" s="166"/>
      <c r="S31" s="166"/>
      <c r="T31" s="166"/>
    </row>
    <row r="32" spans="1:20" s="21" customFormat="1" ht="68.25" customHeight="1">
      <c r="A32" s="18" t="s">
        <v>502</v>
      </c>
      <c r="B32" s="18" t="s">
        <v>503</v>
      </c>
      <c r="C32" s="18" t="s">
        <v>504</v>
      </c>
      <c r="D32" s="19">
        <v>2007</v>
      </c>
      <c r="E32" s="18" t="s">
        <v>643</v>
      </c>
      <c r="F32" s="18" t="s">
        <v>478</v>
      </c>
      <c r="G32" s="18" t="s">
        <v>436</v>
      </c>
      <c r="H32" s="166" t="s">
        <v>505</v>
      </c>
      <c r="I32" s="166"/>
      <c r="J32" s="166"/>
      <c r="K32" s="166"/>
      <c r="L32" s="166"/>
      <c r="M32" s="166"/>
      <c r="N32" s="166"/>
      <c r="O32" s="166"/>
      <c r="P32" s="166"/>
      <c r="Q32" s="166"/>
      <c r="R32" s="166"/>
      <c r="S32" s="166"/>
      <c r="T32" s="166"/>
    </row>
    <row r="33" spans="1:20" s="21" customFormat="1" ht="82.5" customHeight="1">
      <c r="A33" s="18" t="s">
        <v>490</v>
      </c>
      <c r="B33" s="18" t="s">
        <v>491</v>
      </c>
      <c r="C33" s="18" t="s">
        <v>492</v>
      </c>
      <c r="D33" s="19">
        <v>2012</v>
      </c>
      <c r="E33" s="20" t="s">
        <v>162</v>
      </c>
      <c r="F33" s="18" t="s">
        <v>478</v>
      </c>
      <c r="G33" s="18" t="s">
        <v>432</v>
      </c>
      <c r="H33" s="166" t="s">
        <v>494</v>
      </c>
      <c r="I33" s="166"/>
      <c r="J33" s="166"/>
      <c r="K33" s="166"/>
      <c r="L33" s="166"/>
      <c r="M33" s="166"/>
      <c r="N33" s="166"/>
      <c r="O33" s="166"/>
      <c r="P33" s="166"/>
      <c r="Q33" s="166"/>
      <c r="R33" s="166"/>
      <c r="S33" s="166"/>
      <c r="T33" s="166"/>
    </row>
    <row r="34" spans="1:20" s="21" customFormat="1" ht="96" customHeight="1">
      <c r="A34" s="18" t="s">
        <v>495</v>
      </c>
      <c r="B34" s="18" t="s">
        <v>496</v>
      </c>
      <c r="C34" s="18" t="s">
        <v>492</v>
      </c>
      <c r="D34" s="19">
        <v>2012</v>
      </c>
      <c r="E34" s="20" t="s">
        <v>163</v>
      </c>
      <c r="F34" s="18" t="s">
        <v>478</v>
      </c>
      <c r="G34" s="18" t="s">
        <v>432</v>
      </c>
      <c r="H34" s="166" t="s">
        <v>497</v>
      </c>
      <c r="I34" s="166"/>
      <c r="J34" s="166"/>
      <c r="K34" s="166"/>
      <c r="L34" s="166"/>
      <c r="M34" s="166"/>
      <c r="N34" s="166"/>
      <c r="O34" s="166"/>
      <c r="P34" s="166"/>
      <c r="Q34" s="166"/>
      <c r="R34" s="166"/>
      <c r="S34" s="166"/>
      <c r="T34" s="166"/>
    </row>
    <row r="35" spans="1:20" s="21" customFormat="1" ht="57.75" customHeight="1">
      <c r="A35" s="18" t="s">
        <v>663</v>
      </c>
      <c r="B35" s="18" t="s">
        <v>604</v>
      </c>
      <c r="C35" s="18" t="s">
        <v>492</v>
      </c>
      <c r="D35" s="19">
        <v>1997</v>
      </c>
      <c r="E35" s="20" t="s">
        <v>164</v>
      </c>
      <c r="F35" s="18" t="s">
        <v>478</v>
      </c>
      <c r="G35" s="18" t="s">
        <v>665</v>
      </c>
      <c r="H35" s="166" t="s">
        <v>664</v>
      </c>
      <c r="I35" s="166"/>
      <c r="J35" s="166"/>
      <c r="K35" s="166"/>
      <c r="L35" s="166"/>
      <c r="M35" s="166"/>
      <c r="N35" s="166"/>
      <c r="O35" s="166"/>
      <c r="P35" s="166"/>
      <c r="Q35" s="166"/>
      <c r="R35" s="166"/>
      <c r="S35" s="166"/>
      <c r="T35" s="166"/>
    </row>
    <row r="36" spans="1:20" s="21" customFormat="1" ht="101.25" customHeight="1">
      <c r="A36" s="18" t="s">
        <v>669</v>
      </c>
      <c r="B36" s="18" t="s">
        <v>604</v>
      </c>
      <c r="C36" s="18" t="s">
        <v>473</v>
      </c>
      <c r="D36" s="19">
        <v>2004</v>
      </c>
      <c r="E36" s="20" t="s">
        <v>165</v>
      </c>
      <c r="F36" s="18" t="s">
        <v>478</v>
      </c>
      <c r="G36" s="18" t="s">
        <v>671</v>
      </c>
      <c r="H36" s="166" t="s">
        <v>670</v>
      </c>
      <c r="I36" s="166"/>
      <c r="J36" s="166"/>
      <c r="K36" s="166"/>
      <c r="L36" s="166"/>
      <c r="M36" s="166"/>
      <c r="N36" s="166"/>
      <c r="O36" s="166"/>
      <c r="P36" s="166"/>
      <c r="Q36" s="166"/>
      <c r="R36" s="166"/>
      <c r="S36" s="166"/>
      <c r="T36" s="166"/>
    </row>
    <row r="37" spans="1:20" s="21" customFormat="1" ht="81" customHeight="1">
      <c r="A37" s="18" t="s">
        <v>546</v>
      </c>
      <c r="B37" s="18" t="s">
        <v>547</v>
      </c>
      <c r="C37" s="18" t="s">
        <v>473</v>
      </c>
      <c r="D37" s="19">
        <v>2004</v>
      </c>
      <c r="E37" s="20" t="s">
        <v>166</v>
      </c>
      <c r="F37" s="18" t="s">
        <v>478</v>
      </c>
      <c r="G37" s="18" t="s">
        <v>549</v>
      </c>
      <c r="H37" s="166" t="s">
        <v>548</v>
      </c>
      <c r="I37" s="166"/>
      <c r="J37" s="166"/>
      <c r="K37" s="166"/>
      <c r="L37" s="166"/>
      <c r="M37" s="166"/>
      <c r="N37" s="166"/>
      <c r="O37" s="166"/>
      <c r="P37" s="166"/>
      <c r="Q37" s="166"/>
      <c r="R37" s="166"/>
      <c r="S37" s="166"/>
      <c r="T37" s="166"/>
    </row>
    <row r="38" spans="1:20" s="21" customFormat="1" ht="94.5" customHeight="1">
      <c r="A38" s="18" t="s">
        <v>659</v>
      </c>
      <c r="B38" s="18" t="s">
        <v>660</v>
      </c>
      <c r="C38" s="18" t="s">
        <v>473</v>
      </c>
      <c r="D38" s="19">
        <v>2011</v>
      </c>
      <c r="E38" s="20" t="s">
        <v>167</v>
      </c>
      <c r="F38" s="18" t="s">
        <v>478</v>
      </c>
      <c r="G38" s="18" t="s">
        <v>662</v>
      </c>
      <c r="H38" s="166" t="s">
        <v>661</v>
      </c>
      <c r="I38" s="166"/>
      <c r="J38" s="166"/>
      <c r="K38" s="166"/>
      <c r="L38" s="166"/>
      <c r="M38" s="166"/>
      <c r="N38" s="166"/>
      <c r="O38" s="166"/>
      <c r="P38" s="166"/>
      <c r="Q38" s="166"/>
      <c r="R38" s="166"/>
      <c r="S38" s="166"/>
      <c r="T38" s="166"/>
    </row>
    <row r="39" spans="1:20" s="21" customFormat="1" ht="55.5" customHeight="1">
      <c r="A39" s="18" t="s">
        <v>615</v>
      </c>
      <c r="B39" s="18" t="s">
        <v>616</v>
      </c>
      <c r="C39" s="18" t="s">
        <v>473</v>
      </c>
      <c r="D39" s="19"/>
      <c r="E39" s="20" t="s">
        <v>168</v>
      </c>
      <c r="F39" s="18" t="s">
        <v>485</v>
      </c>
      <c r="G39" s="18" t="s">
        <v>430</v>
      </c>
      <c r="H39" s="166" t="s">
        <v>617</v>
      </c>
      <c r="I39" s="166"/>
      <c r="J39" s="166"/>
      <c r="K39" s="166"/>
      <c r="L39" s="166"/>
      <c r="M39" s="166"/>
      <c r="N39" s="166"/>
      <c r="O39" s="166"/>
      <c r="P39" s="166"/>
      <c r="Q39" s="166"/>
      <c r="R39" s="166"/>
      <c r="S39" s="166"/>
      <c r="T39" s="166"/>
    </row>
    <row r="40" spans="1:20" s="21" customFormat="1" ht="95.25" customHeight="1">
      <c r="A40" s="18" t="s">
        <v>618</v>
      </c>
      <c r="B40" s="18" t="s">
        <v>619</v>
      </c>
      <c r="C40" s="18" t="s">
        <v>473</v>
      </c>
      <c r="D40" s="19">
        <v>1999</v>
      </c>
      <c r="E40" s="20" t="s">
        <v>169</v>
      </c>
      <c r="F40" s="18" t="s">
        <v>485</v>
      </c>
      <c r="G40" s="18" t="s">
        <v>620</v>
      </c>
      <c r="H40" s="166" t="s">
        <v>150</v>
      </c>
      <c r="I40" s="166"/>
      <c r="J40" s="166"/>
      <c r="K40" s="166"/>
      <c r="L40" s="166"/>
      <c r="M40" s="166"/>
      <c r="N40" s="166"/>
      <c r="O40" s="166"/>
      <c r="P40" s="166"/>
      <c r="Q40" s="166"/>
      <c r="R40" s="166"/>
      <c r="S40" s="166"/>
      <c r="T40" s="166"/>
    </row>
    <row r="41" spans="1:20" s="21" customFormat="1" ht="108.75" customHeight="1">
      <c r="A41" s="18" t="s">
        <v>652</v>
      </c>
      <c r="B41" s="18" t="s">
        <v>653</v>
      </c>
      <c r="C41" s="18" t="s">
        <v>473</v>
      </c>
      <c r="D41" s="19">
        <v>2012</v>
      </c>
      <c r="E41" s="20" t="s">
        <v>170</v>
      </c>
      <c r="F41" s="18" t="s">
        <v>485</v>
      </c>
      <c r="G41" s="18" t="s">
        <v>655</v>
      </c>
      <c r="H41" s="166" t="s">
        <v>654</v>
      </c>
      <c r="I41" s="166"/>
      <c r="J41" s="166"/>
      <c r="K41" s="166"/>
      <c r="L41" s="166"/>
      <c r="M41" s="166"/>
      <c r="N41" s="166"/>
      <c r="O41" s="166"/>
      <c r="P41" s="166"/>
      <c r="Q41" s="166"/>
      <c r="R41" s="166"/>
      <c r="S41" s="166"/>
      <c r="T41" s="166"/>
    </row>
    <row r="42" spans="1:20" s="21" customFormat="1" ht="119.25" customHeight="1">
      <c r="A42" s="18" t="s">
        <v>656</v>
      </c>
      <c r="B42" s="18" t="s">
        <v>657</v>
      </c>
      <c r="C42" s="18" t="s">
        <v>658</v>
      </c>
      <c r="D42" s="19">
        <v>2011</v>
      </c>
      <c r="E42" s="20" t="s">
        <v>171</v>
      </c>
      <c r="F42" s="18" t="s">
        <v>485</v>
      </c>
      <c r="G42" s="18" t="s">
        <v>558</v>
      </c>
      <c r="H42" s="166" t="s">
        <v>561</v>
      </c>
      <c r="I42" s="166"/>
      <c r="J42" s="166"/>
      <c r="K42" s="166"/>
      <c r="L42" s="166"/>
      <c r="M42" s="166"/>
      <c r="N42" s="166"/>
      <c r="O42" s="166"/>
      <c r="P42" s="166"/>
      <c r="Q42" s="166"/>
      <c r="R42" s="166"/>
      <c r="S42" s="166"/>
      <c r="T42" s="166"/>
    </row>
    <row r="43" spans="1:20" s="21" customFormat="1" ht="43.5" customHeight="1">
      <c r="A43" s="18" t="s">
        <v>562</v>
      </c>
      <c r="B43" s="18" t="s">
        <v>563</v>
      </c>
      <c r="C43" s="18" t="s">
        <v>473</v>
      </c>
      <c r="D43" s="19">
        <v>2012</v>
      </c>
      <c r="E43" s="20" t="s">
        <v>172</v>
      </c>
      <c r="F43" s="18" t="s">
        <v>485</v>
      </c>
      <c r="G43" s="18" t="s">
        <v>565</v>
      </c>
      <c r="H43" s="166" t="s">
        <v>564</v>
      </c>
      <c r="I43" s="166"/>
      <c r="J43" s="166"/>
      <c r="K43" s="166"/>
      <c r="L43" s="166"/>
      <c r="M43" s="166"/>
      <c r="N43" s="166"/>
      <c r="O43" s="166"/>
      <c r="P43" s="166"/>
      <c r="Q43" s="166"/>
      <c r="R43" s="166"/>
      <c r="S43" s="166"/>
      <c r="T43" s="166"/>
    </row>
    <row r="44" spans="1:20" s="21" customFormat="1" ht="56.25" customHeight="1">
      <c r="A44" s="18" t="s">
        <v>626</v>
      </c>
      <c r="B44" s="18" t="s">
        <v>627</v>
      </c>
      <c r="C44" s="18" t="s">
        <v>473</v>
      </c>
      <c r="D44" s="19">
        <v>2008</v>
      </c>
      <c r="E44" s="20" t="s">
        <v>628</v>
      </c>
      <c r="F44" s="18" t="s">
        <v>478</v>
      </c>
      <c r="G44" s="18" t="s">
        <v>433</v>
      </c>
      <c r="H44" s="166" t="s">
        <v>536</v>
      </c>
      <c r="I44" s="166"/>
      <c r="J44" s="166"/>
      <c r="K44" s="166"/>
      <c r="L44" s="166"/>
      <c r="M44" s="166"/>
      <c r="N44" s="166"/>
      <c r="O44" s="166"/>
      <c r="P44" s="166"/>
      <c r="Q44" s="166"/>
      <c r="R44" s="166"/>
      <c r="S44" s="166"/>
      <c r="T44" s="166"/>
    </row>
    <row r="45" spans="1:20" s="21" customFormat="1" ht="66" customHeight="1">
      <c r="A45" s="18" t="s">
        <v>641</v>
      </c>
      <c r="B45" s="18" t="s">
        <v>642</v>
      </c>
      <c r="C45" s="18" t="s">
        <v>473</v>
      </c>
      <c r="D45" s="19">
        <v>1995</v>
      </c>
      <c r="E45" s="18" t="s">
        <v>643</v>
      </c>
      <c r="F45" s="18" t="s">
        <v>478</v>
      </c>
      <c r="G45" s="18" t="s">
        <v>576</v>
      </c>
      <c r="H45" s="166" t="s">
        <v>538</v>
      </c>
      <c r="I45" s="166"/>
      <c r="J45" s="166"/>
      <c r="K45" s="166"/>
      <c r="L45" s="166"/>
      <c r="M45" s="166"/>
      <c r="N45" s="166"/>
      <c r="O45" s="166"/>
      <c r="P45" s="166"/>
      <c r="Q45" s="166"/>
      <c r="R45" s="166"/>
      <c r="S45" s="166"/>
      <c r="T45" s="166"/>
    </row>
    <row r="46" spans="1:20" s="21" customFormat="1" ht="81" customHeight="1">
      <c r="A46" s="18" t="s">
        <v>644</v>
      </c>
      <c r="B46" s="18" t="s">
        <v>645</v>
      </c>
      <c r="C46" s="18" t="s">
        <v>473</v>
      </c>
      <c r="D46" s="19">
        <v>2002</v>
      </c>
      <c r="E46" s="18" t="s">
        <v>184</v>
      </c>
      <c r="F46" s="18" t="s">
        <v>478</v>
      </c>
      <c r="G46" s="18" t="s">
        <v>442</v>
      </c>
      <c r="H46" s="166" t="s">
        <v>683</v>
      </c>
      <c r="I46" s="166"/>
      <c r="J46" s="166"/>
      <c r="K46" s="166"/>
      <c r="L46" s="166"/>
      <c r="M46" s="166"/>
      <c r="N46" s="166"/>
      <c r="O46" s="166"/>
      <c r="P46" s="166"/>
      <c r="Q46" s="166"/>
      <c r="R46" s="166"/>
      <c r="S46" s="166"/>
      <c r="T46" s="166"/>
    </row>
    <row r="47" spans="1:20" s="21" customFormat="1" ht="70.5" customHeight="1">
      <c r="A47" s="18" t="s">
        <v>684</v>
      </c>
      <c r="B47" s="18" t="s">
        <v>685</v>
      </c>
      <c r="C47" s="18" t="s">
        <v>474</v>
      </c>
      <c r="D47" s="19">
        <v>2007</v>
      </c>
      <c r="E47" s="20" t="s">
        <v>276</v>
      </c>
      <c r="F47" s="18" t="s">
        <v>479</v>
      </c>
      <c r="G47" s="18" t="s">
        <v>575</v>
      </c>
      <c r="H47" s="166" t="s">
        <v>394</v>
      </c>
      <c r="I47" s="166"/>
      <c r="J47" s="166"/>
      <c r="K47" s="166"/>
      <c r="L47" s="166"/>
      <c r="M47" s="166"/>
      <c r="N47" s="166"/>
      <c r="O47" s="166"/>
      <c r="P47" s="166"/>
      <c r="Q47" s="166"/>
      <c r="R47" s="166"/>
      <c r="S47" s="166"/>
      <c r="T47" s="166"/>
    </row>
    <row r="48" spans="1:20" s="21" customFormat="1" ht="81" customHeight="1">
      <c r="A48" s="18" t="s">
        <v>395</v>
      </c>
      <c r="B48" s="18" t="s">
        <v>396</v>
      </c>
      <c r="C48" s="18" t="s">
        <v>475</v>
      </c>
      <c r="D48" s="19">
        <v>2003</v>
      </c>
      <c r="E48" s="61" t="s">
        <v>277</v>
      </c>
      <c r="F48" s="18" t="s">
        <v>478</v>
      </c>
      <c r="G48" s="18" t="s">
        <v>430</v>
      </c>
      <c r="H48" s="166" t="s">
        <v>397</v>
      </c>
      <c r="I48" s="166"/>
      <c r="J48" s="166"/>
      <c r="K48" s="166"/>
      <c r="L48" s="166"/>
      <c r="M48" s="166"/>
      <c r="N48" s="166"/>
      <c r="O48" s="166"/>
      <c r="P48" s="166"/>
      <c r="Q48" s="166"/>
      <c r="R48" s="166"/>
      <c r="S48" s="166"/>
      <c r="T48" s="166"/>
    </row>
    <row r="49" spans="1:20" s="21" customFormat="1" ht="69" customHeight="1">
      <c r="A49" s="18" t="s">
        <v>398</v>
      </c>
      <c r="B49" s="18" t="s">
        <v>399</v>
      </c>
      <c r="C49" s="18" t="s">
        <v>473</v>
      </c>
      <c r="D49" s="19">
        <v>2000</v>
      </c>
      <c r="E49" s="20" t="s">
        <v>400</v>
      </c>
      <c r="F49" s="18" t="s">
        <v>478</v>
      </c>
      <c r="G49" s="18" t="s">
        <v>430</v>
      </c>
      <c r="H49" s="166" t="s">
        <v>539</v>
      </c>
      <c r="I49" s="166"/>
      <c r="J49" s="166"/>
      <c r="K49" s="166"/>
      <c r="L49" s="166"/>
      <c r="M49" s="166"/>
      <c r="N49" s="166"/>
      <c r="O49" s="166"/>
      <c r="P49" s="166"/>
      <c r="Q49" s="166"/>
      <c r="R49" s="166"/>
      <c r="S49" s="166"/>
      <c r="T49" s="166"/>
    </row>
    <row r="50" spans="1:20" s="21" customFormat="1" ht="70.5" customHeight="1">
      <c r="A50" s="18" t="s">
        <v>401</v>
      </c>
      <c r="B50" s="18" t="s">
        <v>402</v>
      </c>
      <c r="C50" s="18" t="s">
        <v>474</v>
      </c>
      <c r="D50" s="19">
        <v>1992</v>
      </c>
      <c r="E50" s="20" t="s">
        <v>403</v>
      </c>
      <c r="F50" s="18" t="s">
        <v>479</v>
      </c>
      <c r="G50" s="18" t="s">
        <v>431</v>
      </c>
      <c r="H50" s="166" t="s">
        <v>404</v>
      </c>
      <c r="I50" s="166"/>
      <c r="J50" s="166"/>
      <c r="K50" s="166"/>
      <c r="L50" s="166"/>
      <c r="M50" s="166"/>
      <c r="N50" s="166"/>
      <c r="O50" s="166"/>
      <c r="P50" s="166"/>
      <c r="Q50" s="166"/>
      <c r="R50" s="166"/>
      <c r="S50" s="166"/>
      <c r="T50" s="166"/>
    </row>
    <row r="51" spans="1:20" s="21" customFormat="1" ht="53.25" customHeight="1">
      <c r="A51" s="18" t="s">
        <v>566</v>
      </c>
      <c r="B51" s="18" t="s">
        <v>650</v>
      </c>
      <c r="C51" s="18" t="s">
        <v>468</v>
      </c>
      <c r="D51" s="19">
        <v>2006</v>
      </c>
      <c r="E51" s="20" t="s">
        <v>651</v>
      </c>
      <c r="F51" s="18" t="s">
        <v>478</v>
      </c>
      <c r="G51" s="18" t="s">
        <v>429</v>
      </c>
      <c r="H51" s="166" t="s">
        <v>625</v>
      </c>
      <c r="I51" s="166"/>
      <c r="J51" s="166"/>
      <c r="K51" s="166"/>
      <c r="L51" s="166"/>
      <c r="M51" s="166"/>
      <c r="N51" s="166"/>
      <c r="O51" s="166"/>
      <c r="P51" s="166"/>
      <c r="Q51" s="166"/>
      <c r="R51" s="166"/>
      <c r="S51" s="166"/>
      <c r="T51" s="166"/>
    </row>
    <row r="52" spans="1:20" s="21" customFormat="1" ht="54" customHeight="1">
      <c r="A52" s="18" t="s">
        <v>595</v>
      </c>
      <c r="B52" s="18" t="s">
        <v>596</v>
      </c>
      <c r="C52" s="18" t="s">
        <v>468</v>
      </c>
      <c r="D52" s="19">
        <v>2010</v>
      </c>
      <c r="E52" s="20" t="s">
        <v>597</v>
      </c>
      <c r="F52" s="18" t="s">
        <v>478</v>
      </c>
      <c r="G52" s="18" t="s">
        <v>431</v>
      </c>
      <c r="H52" s="166" t="s">
        <v>598</v>
      </c>
      <c r="I52" s="166"/>
      <c r="J52" s="166"/>
      <c r="K52" s="166"/>
      <c r="L52" s="166"/>
      <c r="M52" s="166"/>
      <c r="N52" s="166"/>
      <c r="O52" s="166"/>
      <c r="P52" s="166"/>
      <c r="Q52" s="166"/>
      <c r="R52" s="166"/>
      <c r="S52" s="166"/>
      <c r="T52" s="166"/>
    </row>
    <row r="53" spans="1:20" s="21" customFormat="1" ht="57.75" customHeight="1">
      <c r="A53" s="18" t="s">
        <v>409</v>
      </c>
      <c r="B53" s="18" t="s">
        <v>410</v>
      </c>
      <c r="C53" s="18" t="s">
        <v>468</v>
      </c>
      <c r="D53" s="19">
        <v>2002</v>
      </c>
      <c r="E53" s="20" t="s">
        <v>288</v>
      </c>
      <c r="F53" s="18" t="s">
        <v>478</v>
      </c>
      <c r="G53" s="18" t="s">
        <v>574</v>
      </c>
      <c r="H53" s="166" t="s">
        <v>411</v>
      </c>
      <c r="I53" s="166"/>
      <c r="J53" s="166"/>
      <c r="K53" s="166"/>
      <c r="L53" s="166"/>
      <c r="M53" s="166"/>
      <c r="N53" s="166"/>
      <c r="O53" s="166"/>
      <c r="P53" s="166"/>
      <c r="Q53" s="166"/>
      <c r="R53" s="166"/>
      <c r="S53" s="166"/>
      <c r="T53" s="166"/>
    </row>
    <row r="54" spans="1:20" s="21" customFormat="1" ht="55.5" customHeight="1">
      <c r="A54" s="18" t="s">
        <v>412</v>
      </c>
      <c r="B54" s="18" t="s">
        <v>413</v>
      </c>
      <c r="C54" s="18" t="s">
        <v>468</v>
      </c>
      <c r="D54" s="19">
        <v>1998</v>
      </c>
      <c r="E54" s="20" t="s">
        <v>414</v>
      </c>
      <c r="F54" s="18" t="s">
        <v>478</v>
      </c>
      <c r="G54" s="18" t="s">
        <v>573</v>
      </c>
      <c r="H54" s="166" t="s">
        <v>415</v>
      </c>
      <c r="I54" s="166"/>
      <c r="J54" s="166"/>
      <c r="K54" s="166"/>
      <c r="L54" s="166"/>
      <c r="M54" s="166"/>
      <c r="N54" s="166"/>
      <c r="O54" s="166"/>
      <c r="P54" s="166"/>
      <c r="Q54" s="166"/>
      <c r="R54" s="166"/>
      <c r="S54" s="166"/>
      <c r="T54" s="166"/>
    </row>
    <row r="55" spans="1:20" s="21" customFormat="1" ht="66" customHeight="1">
      <c r="A55" s="18" t="s">
        <v>416</v>
      </c>
      <c r="B55" s="18" t="s">
        <v>417</v>
      </c>
      <c r="C55" s="18" t="s">
        <v>468</v>
      </c>
      <c r="D55" s="19">
        <v>1991</v>
      </c>
      <c r="E55" s="40" t="s">
        <v>418</v>
      </c>
      <c r="F55" s="18" t="s">
        <v>479</v>
      </c>
      <c r="G55" s="18" t="s">
        <v>572</v>
      </c>
      <c r="H55" s="166" t="s">
        <v>419</v>
      </c>
      <c r="I55" s="166"/>
      <c r="J55" s="166"/>
      <c r="K55" s="166"/>
      <c r="L55" s="166"/>
      <c r="M55" s="166"/>
      <c r="N55" s="166"/>
      <c r="O55" s="166"/>
      <c r="P55" s="166"/>
      <c r="Q55" s="166"/>
      <c r="R55" s="166"/>
      <c r="S55" s="166"/>
      <c r="T55" s="166"/>
    </row>
    <row r="56" spans="1:20" s="21" customFormat="1" ht="69" customHeight="1">
      <c r="A56" s="18" t="s">
        <v>420</v>
      </c>
      <c r="B56" s="18" t="s">
        <v>421</v>
      </c>
      <c r="C56" s="18" t="s">
        <v>468</v>
      </c>
      <c r="D56" s="19">
        <v>1985</v>
      </c>
      <c r="E56" s="40" t="s">
        <v>291</v>
      </c>
      <c r="F56" s="18" t="s">
        <v>477</v>
      </c>
      <c r="G56" s="18" t="s">
        <v>437</v>
      </c>
      <c r="H56" s="166" t="s">
        <v>422</v>
      </c>
      <c r="I56" s="166"/>
      <c r="J56" s="166"/>
      <c r="K56" s="166"/>
      <c r="L56" s="166"/>
      <c r="M56" s="166"/>
      <c r="N56" s="166"/>
      <c r="O56" s="166"/>
      <c r="P56" s="166"/>
      <c r="Q56" s="166"/>
      <c r="R56" s="166"/>
      <c r="S56" s="166"/>
      <c r="T56" s="166"/>
    </row>
    <row r="57" spans="1:20" s="21" customFormat="1" ht="65.25" customHeight="1">
      <c r="A57" s="18" t="s">
        <v>567</v>
      </c>
      <c r="B57" s="18" t="s">
        <v>650</v>
      </c>
      <c r="C57" s="18" t="s">
        <v>468</v>
      </c>
      <c r="D57" s="19">
        <v>2006</v>
      </c>
      <c r="E57" s="40" t="s">
        <v>173</v>
      </c>
      <c r="F57" s="18" t="s">
        <v>478</v>
      </c>
      <c r="G57" s="18" t="s">
        <v>429</v>
      </c>
      <c r="H57" s="166" t="s">
        <v>614</v>
      </c>
      <c r="I57" s="166"/>
      <c r="J57" s="166"/>
      <c r="K57" s="166"/>
      <c r="L57" s="166"/>
      <c r="M57" s="166"/>
      <c r="N57" s="166"/>
      <c r="O57" s="166"/>
      <c r="P57" s="166"/>
      <c r="Q57" s="166"/>
      <c r="R57" s="166"/>
      <c r="S57" s="166"/>
      <c r="T57" s="166"/>
    </row>
    <row r="58" spans="1:20" s="21" customFormat="1" ht="118.5" customHeight="1">
      <c r="A58" s="18" t="s">
        <v>389</v>
      </c>
      <c r="B58" s="18" t="s">
        <v>390</v>
      </c>
      <c r="C58" s="18" t="s">
        <v>468</v>
      </c>
      <c r="D58" s="19">
        <v>2012</v>
      </c>
      <c r="E58" s="40" t="s">
        <v>391</v>
      </c>
      <c r="F58" s="18" t="s">
        <v>478</v>
      </c>
      <c r="G58" s="18" t="s">
        <v>393</v>
      </c>
      <c r="H58" s="166" t="s">
        <v>543</v>
      </c>
      <c r="I58" s="166"/>
      <c r="J58" s="166"/>
      <c r="K58" s="166"/>
      <c r="L58" s="166"/>
      <c r="M58" s="166"/>
      <c r="N58" s="166"/>
      <c r="O58" s="166"/>
      <c r="P58" s="166"/>
      <c r="Q58" s="166"/>
      <c r="R58" s="166"/>
      <c r="S58" s="166"/>
      <c r="T58" s="166"/>
    </row>
    <row r="59" spans="1:20" s="21" customFormat="1" ht="67.5" customHeight="1">
      <c r="A59" s="18" t="s">
        <v>621</v>
      </c>
      <c r="B59" s="18" t="s">
        <v>622</v>
      </c>
      <c r="C59" s="18" t="s">
        <v>468</v>
      </c>
      <c r="D59" s="19">
        <v>2003</v>
      </c>
      <c r="E59" s="40" t="s">
        <v>174</v>
      </c>
      <c r="F59" s="18" t="s">
        <v>479</v>
      </c>
      <c r="G59" s="18" t="s">
        <v>393</v>
      </c>
      <c r="H59" s="166" t="s">
        <v>623</v>
      </c>
      <c r="I59" s="166"/>
      <c r="J59" s="166"/>
      <c r="K59" s="166"/>
      <c r="L59" s="166"/>
      <c r="M59" s="166"/>
      <c r="N59" s="166"/>
      <c r="O59" s="166"/>
      <c r="P59" s="166"/>
      <c r="Q59" s="166"/>
      <c r="R59" s="166"/>
      <c r="S59" s="166"/>
      <c r="T59" s="166"/>
    </row>
    <row r="60" spans="1:20" s="21" customFormat="1" ht="94.5" customHeight="1">
      <c r="A60" s="18" t="s">
        <v>297</v>
      </c>
      <c r="B60" s="18" t="s">
        <v>302</v>
      </c>
      <c r="C60" s="18" t="s">
        <v>590</v>
      </c>
      <c r="D60" s="19">
        <v>2007</v>
      </c>
      <c r="E60" s="40" t="s">
        <v>298</v>
      </c>
      <c r="F60" s="18" t="s">
        <v>477</v>
      </c>
      <c r="G60" s="18" t="s">
        <v>441</v>
      </c>
      <c r="H60" s="166" t="s">
        <v>591</v>
      </c>
      <c r="I60" s="166"/>
      <c r="J60" s="166"/>
      <c r="K60" s="166"/>
      <c r="L60" s="166"/>
      <c r="M60" s="166"/>
      <c r="N60" s="166"/>
      <c r="O60" s="166"/>
      <c r="P60" s="166"/>
      <c r="Q60" s="166"/>
      <c r="R60" s="166"/>
      <c r="S60" s="166"/>
      <c r="T60" s="166"/>
    </row>
    <row r="61" spans="1:20" s="21" customFormat="1" ht="92.25" customHeight="1">
      <c r="A61" s="18" t="s">
        <v>592</v>
      </c>
      <c r="B61" s="18" t="s">
        <v>593</v>
      </c>
      <c r="C61" s="18" t="s">
        <v>590</v>
      </c>
      <c r="D61" s="19">
        <v>2003</v>
      </c>
      <c r="E61" s="40" t="s">
        <v>175</v>
      </c>
      <c r="F61" s="18" t="s">
        <v>477</v>
      </c>
      <c r="G61" s="18" t="s">
        <v>441</v>
      </c>
      <c r="H61" s="166" t="s">
        <v>594</v>
      </c>
      <c r="I61" s="166"/>
      <c r="J61" s="166"/>
      <c r="K61" s="166"/>
      <c r="L61" s="166"/>
      <c r="M61" s="166"/>
      <c r="N61" s="166"/>
      <c r="O61" s="166"/>
      <c r="P61" s="166"/>
      <c r="Q61" s="166"/>
      <c r="R61" s="166"/>
      <c r="S61" s="166"/>
      <c r="T61" s="166"/>
    </row>
    <row r="62" spans="1:20" s="21" customFormat="1" ht="57.75" customHeight="1">
      <c r="A62" s="18" t="s">
        <v>647</v>
      </c>
      <c r="B62" s="18" t="s">
        <v>648</v>
      </c>
      <c r="C62" s="18" t="s">
        <v>471</v>
      </c>
      <c r="D62" s="19">
        <v>2005</v>
      </c>
      <c r="E62" s="3" t="s">
        <v>646</v>
      </c>
      <c r="F62" s="18" t="s">
        <v>478</v>
      </c>
      <c r="G62" s="18" t="s">
        <v>429</v>
      </c>
      <c r="H62" s="166" t="s">
        <v>649</v>
      </c>
      <c r="I62" s="166"/>
      <c r="J62" s="166"/>
      <c r="K62" s="166"/>
      <c r="L62" s="166"/>
      <c r="M62" s="166"/>
      <c r="N62" s="166"/>
      <c r="O62" s="166"/>
      <c r="P62" s="166"/>
      <c r="Q62" s="166"/>
      <c r="R62" s="166"/>
      <c r="S62" s="166"/>
      <c r="T62" s="166"/>
    </row>
    <row r="63" spans="1:20" s="21" customFormat="1" ht="51.75" customHeight="1">
      <c r="A63" s="18" t="s">
        <v>423</v>
      </c>
      <c r="B63" s="18" t="s">
        <v>424</v>
      </c>
      <c r="C63" s="18" t="s">
        <v>471</v>
      </c>
      <c r="D63" s="19">
        <v>2009</v>
      </c>
      <c r="E63" s="3" t="s">
        <v>425</v>
      </c>
      <c r="F63" s="18" t="s">
        <v>478</v>
      </c>
      <c r="G63" s="18" t="s">
        <v>429</v>
      </c>
      <c r="H63" s="166" t="s">
        <v>540</v>
      </c>
      <c r="I63" s="166"/>
      <c r="J63" s="166"/>
      <c r="K63" s="166"/>
      <c r="L63" s="166"/>
      <c r="M63" s="166"/>
      <c r="N63" s="166"/>
      <c r="O63" s="166"/>
      <c r="P63" s="166"/>
      <c r="Q63" s="166"/>
      <c r="R63" s="166"/>
      <c r="S63" s="166"/>
      <c r="T63" s="166"/>
    </row>
    <row r="64" spans="1:20" s="21" customFormat="1" ht="54" customHeight="1">
      <c r="A64" s="18" t="s">
        <v>426</v>
      </c>
      <c r="B64" s="18" t="s">
        <v>427</v>
      </c>
      <c r="C64" s="18" t="s">
        <v>471</v>
      </c>
      <c r="D64" s="19">
        <v>1998</v>
      </c>
      <c r="E64" s="40" t="s">
        <v>428</v>
      </c>
      <c r="F64" s="18" t="s">
        <v>479</v>
      </c>
      <c r="G64" s="18" t="s">
        <v>442</v>
      </c>
      <c r="H64" s="166" t="s">
        <v>541</v>
      </c>
      <c r="I64" s="166"/>
      <c r="J64" s="166"/>
      <c r="K64" s="166"/>
      <c r="L64" s="166"/>
      <c r="M64" s="166"/>
      <c r="N64" s="166"/>
      <c r="O64" s="166"/>
      <c r="P64" s="166"/>
      <c r="Q64" s="166"/>
      <c r="R64" s="166"/>
      <c r="S64" s="166"/>
      <c r="T64" s="166"/>
    </row>
    <row r="65" spans="1:20" s="21" customFormat="1" ht="80.25" customHeight="1">
      <c r="A65" s="18" t="s">
        <v>580</v>
      </c>
      <c r="B65" s="18" t="s">
        <v>581</v>
      </c>
      <c r="C65" s="18" t="s">
        <v>471</v>
      </c>
      <c r="D65" s="19">
        <v>2006</v>
      </c>
      <c r="E65" s="40" t="s">
        <v>582</v>
      </c>
      <c r="F65" s="18" t="s">
        <v>478</v>
      </c>
      <c r="G65" s="18" t="s">
        <v>443</v>
      </c>
      <c r="H65" s="166" t="s">
        <v>444</v>
      </c>
      <c r="I65" s="166"/>
      <c r="J65" s="166"/>
      <c r="K65" s="166"/>
      <c r="L65" s="166"/>
      <c r="M65" s="166"/>
      <c r="N65" s="166"/>
      <c r="O65" s="166"/>
      <c r="P65" s="166"/>
      <c r="Q65" s="166"/>
      <c r="R65" s="166"/>
      <c r="S65" s="166"/>
      <c r="T65" s="166"/>
    </row>
    <row r="66" spans="1:20" s="21" customFormat="1" ht="65.25" customHeight="1">
      <c r="A66" s="18" t="s">
        <v>583</v>
      </c>
      <c r="B66" s="18" t="s">
        <v>584</v>
      </c>
      <c r="C66" s="18" t="s">
        <v>471</v>
      </c>
      <c r="D66" s="19">
        <v>2012</v>
      </c>
      <c r="E66" s="40" t="s">
        <v>585</v>
      </c>
      <c r="F66" s="18" t="s">
        <v>479</v>
      </c>
      <c r="G66" s="18" t="s">
        <v>443</v>
      </c>
      <c r="H66" s="166" t="s">
        <v>586</v>
      </c>
      <c r="I66" s="166"/>
      <c r="J66" s="166"/>
      <c r="K66" s="166"/>
      <c r="L66" s="166"/>
      <c r="M66" s="166"/>
      <c r="N66" s="166"/>
      <c r="O66" s="166"/>
      <c r="P66" s="166"/>
      <c r="Q66" s="166"/>
      <c r="R66" s="166"/>
      <c r="S66" s="166"/>
      <c r="T66" s="166"/>
    </row>
    <row r="67" spans="1:20" s="21" customFormat="1" ht="82.5" customHeight="1">
      <c r="A67" s="18" t="s">
        <v>587</v>
      </c>
      <c r="B67" s="18" t="s">
        <v>588</v>
      </c>
      <c r="C67" s="18" t="s">
        <v>492</v>
      </c>
      <c r="D67" s="19">
        <v>2012</v>
      </c>
      <c r="E67" s="40" t="s">
        <v>589</v>
      </c>
      <c r="F67" s="18" t="s">
        <v>478</v>
      </c>
      <c r="G67" s="18" t="s">
        <v>442</v>
      </c>
      <c r="H67" s="166" t="s">
        <v>455</v>
      </c>
      <c r="I67" s="166"/>
      <c r="J67" s="166"/>
      <c r="K67" s="166"/>
      <c r="L67" s="166"/>
      <c r="M67" s="166"/>
      <c r="N67" s="166"/>
      <c r="O67" s="166"/>
      <c r="P67" s="166"/>
      <c r="Q67" s="166"/>
      <c r="R67" s="166"/>
      <c r="S67" s="166"/>
      <c r="T67" s="166"/>
    </row>
    <row r="68" spans="1:20" s="21" customFormat="1" ht="53.25" customHeight="1">
      <c r="A68" s="18" t="s">
        <v>456</v>
      </c>
      <c r="B68" s="18" t="s">
        <v>588</v>
      </c>
      <c r="C68" s="18" t="s">
        <v>492</v>
      </c>
      <c r="D68" s="19">
        <v>2012</v>
      </c>
      <c r="E68" s="40" t="s">
        <v>457</v>
      </c>
      <c r="F68" s="18" t="s">
        <v>478</v>
      </c>
      <c r="G68" s="18" t="s">
        <v>429</v>
      </c>
      <c r="H68" s="166" t="s">
        <v>458</v>
      </c>
      <c r="I68" s="166"/>
      <c r="J68" s="166"/>
      <c r="K68" s="166"/>
      <c r="L68" s="166"/>
      <c r="M68" s="166"/>
      <c r="N68" s="166"/>
      <c r="O68" s="166"/>
      <c r="P68" s="166"/>
      <c r="Q68" s="166"/>
      <c r="R68" s="166"/>
      <c r="S68" s="166"/>
      <c r="T68" s="166"/>
    </row>
    <row r="69" spans="1:20" s="21" customFormat="1" ht="53.25" customHeight="1">
      <c r="A69" s="18" t="s">
        <v>459</v>
      </c>
      <c r="B69" s="18" t="s">
        <v>588</v>
      </c>
      <c r="C69" s="18" t="s">
        <v>476</v>
      </c>
      <c r="D69" s="19">
        <v>2011</v>
      </c>
      <c r="E69" s="40" t="s">
        <v>460</v>
      </c>
      <c r="F69" s="18" t="s">
        <v>478</v>
      </c>
      <c r="G69" s="18" t="s">
        <v>437</v>
      </c>
      <c r="H69" s="166" t="s">
        <v>463</v>
      </c>
      <c r="I69" s="166"/>
      <c r="J69" s="166"/>
      <c r="K69" s="166"/>
      <c r="L69" s="166"/>
      <c r="M69" s="166"/>
      <c r="N69" s="166"/>
      <c r="O69" s="166"/>
      <c r="P69" s="166"/>
      <c r="Q69" s="166"/>
      <c r="R69" s="166"/>
      <c r="S69" s="166"/>
      <c r="T69" s="166"/>
    </row>
    <row r="70" spans="1:20" s="21" customFormat="1" ht="52.5" customHeight="1">
      <c r="A70" s="18" t="s">
        <v>461</v>
      </c>
      <c r="B70" s="18" t="s">
        <v>588</v>
      </c>
      <c r="C70" s="18" t="s">
        <v>476</v>
      </c>
      <c r="D70" s="19">
        <v>2011</v>
      </c>
      <c r="E70" s="20" t="s">
        <v>462</v>
      </c>
      <c r="F70" s="18" t="s">
        <v>478</v>
      </c>
      <c r="G70" s="18" t="s">
        <v>441</v>
      </c>
      <c r="H70" s="166" t="s">
        <v>542</v>
      </c>
      <c r="I70" s="166"/>
      <c r="J70" s="166"/>
      <c r="K70" s="166"/>
      <c r="L70" s="166"/>
      <c r="M70" s="166"/>
      <c r="N70" s="166"/>
      <c r="O70" s="166"/>
      <c r="P70" s="166"/>
      <c r="Q70" s="166"/>
      <c r="R70" s="166"/>
      <c r="S70" s="166"/>
      <c r="T70" s="166"/>
    </row>
    <row r="71" spans="1:20" s="21" customFormat="1" ht="81.75" customHeight="1">
      <c r="A71" s="18" t="s">
        <v>612</v>
      </c>
      <c r="B71" s="18" t="s">
        <v>613</v>
      </c>
      <c r="C71" s="18" t="s">
        <v>472</v>
      </c>
      <c r="D71" s="19">
        <v>2000</v>
      </c>
      <c r="E71" s="40" t="s">
        <v>611</v>
      </c>
      <c r="F71" s="18" t="s">
        <v>478</v>
      </c>
      <c r="G71" s="18" t="s">
        <v>429</v>
      </c>
      <c r="H71" s="166" t="s">
        <v>535</v>
      </c>
      <c r="I71" s="166"/>
      <c r="J71" s="166"/>
      <c r="K71" s="166"/>
      <c r="L71" s="166"/>
      <c r="M71" s="166"/>
      <c r="N71" s="166"/>
      <c r="O71" s="166"/>
      <c r="P71" s="166"/>
      <c r="Q71" s="166"/>
      <c r="R71" s="166"/>
      <c r="S71" s="166"/>
      <c r="T71" s="166"/>
    </row>
    <row r="72" spans="1:20" s="21" customFormat="1" ht="59.25" customHeight="1">
      <c r="A72" s="18" t="s">
        <v>357</v>
      </c>
      <c r="B72" s="18" t="s">
        <v>358</v>
      </c>
      <c r="C72" s="18" t="s">
        <v>472</v>
      </c>
      <c r="D72" s="19">
        <v>2010</v>
      </c>
      <c r="E72" s="40" t="s">
        <v>359</v>
      </c>
      <c r="F72" s="18" t="s">
        <v>478</v>
      </c>
      <c r="G72" s="18" t="s">
        <v>437</v>
      </c>
      <c r="H72" s="166" t="s">
        <v>26</v>
      </c>
      <c r="I72" s="166"/>
      <c r="J72" s="166"/>
      <c r="K72" s="166"/>
      <c r="L72" s="166"/>
      <c r="M72" s="166"/>
      <c r="N72" s="166"/>
      <c r="O72" s="166"/>
      <c r="P72" s="166"/>
      <c r="Q72" s="166"/>
      <c r="R72" s="166"/>
      <c r="S72" s="166"/>
      <c r="T72" s="166"/>
    </row>
    <row r="73" spans="1:20" s="21" customFormat="1" ht="56.25" customHeight="1">
      <c r="A73" s="18" t="s">
        <v>499</v>
      </c>
      <c r="B73" s="18" t="s">
        <v>588</v>
      </c>
      <c r="C73" s="18" t="s">
        <v>472</v>
      </c>
      <c r="D73" s="19">
        <v>2006</v>
      </c>
      <c r="E73" s="3" t="s">
        <v>500</v>
      </c>
      <c r="F73" s="18" t="s">
        <v>478</v>
      </c>
      <c r="G73" s="18" t="s">
        <v>438</v>
      </c>
      <c r="H73" s="166" t="s">
        <v>501</v>
      </c>
      <c r="I73" s="166"/>
      <c r="J73" s="166"/>
      <c r="K73" s="166"/>
      <c r="L73" s="166"/>
      <c r="M73" s="166"/>
      <c r="N73" s="166"/>
      <c r="O73" s="166"/>
      <c r="P73" s="166"/>
      <c r="Q73" s="166"/>
      <c r="R73" s="166"/>
      <c r="S73" s="166"/>
      <c r="T73" s="166"/>
    </row>
    <row r="74" spans="1:25" s="21" customFormat="1" ht="102" customHeight="1">
      <c r="A74" s="18" t="s">
        <v>506</v>
      </c>
      <c r="B74" s="18" t="s">
        <v>507</v>
      </c>
      <c r="C74" s="18" t="s">
        <v>467</v>
      </c>
      <c r="D74" s="19">
        <v>2012</v>
      </c>
      <c r="E74" s="20" t="s">
        <v>176</v>
      </c>
      <c r="F74" s="18" t="s">
        <v>477</v>
      </c>
      <c r="G74" s="18" t="s">
        <v>435</v>
      </c>
      <c r="H74" s="166" t="s">
        <v>148</v>
      </c>
      <c r="I74" s="166"/>
      <c r="J74" s="166"/>
      <c r="K74" s="166"/>
      <c r="L74" s="166"/>
      <c r="M74" s="166"/>
      <c r="N74" s="166"/>
      <c r="O74" s="166"/>
      <c r="P74" s="166"/>
      <c r="Q74" s="166"/>
      <c r="R74" s="166"/>
      <c r="S74" s="166"/>
      <c r="T74" s="166"/>
      <c r="X74" s="28"/>
      <c r="Y74" s="28"/>
    </row>
    <row r="75" spans="1:20" s="21" customFormat="1" ht="65.25" customHeight="1">
      <c r="A75" s="18" t="s">
        <v>570</v>
      </c>
      <c r="B75" s="18" t="s">
        <v>508</v>
      </c>
      <c r="C75" s="18" t="s">
        <v>509</v>
      </c>
      <c r="D75" s="22">
        <v>2007</v>
      </c>
      <c r="E75" s="20" t="s">
        <v>445</v>
      </c>
      <c r="F75" s="18" t="s">
        <v>478</v>
      </c>
      <c r="G75" s="23" t="s">
        <v>431</v>
      </c>
      <c r="H75" s="166" t="s">
        <v>571</v>
      </c>
      <c r="I75" s="166"/>
      <c r="J75" s="166"/>
      <c r="K75" s="166"/>
      <c r="L75" s="166"/>
      <c r="M75" s="166"/>
      <c r="N75" s="166"/>
      <c r="O75" s="166"/>
      <c r="P75" s="166"/>
      <c r="Q75" s="166"/>
      <c r="R75" s="166"/>
      <c r="S75" s="166"/>
      <c r="T75" s="166"/>
    </row>
    <row r="76" spans="1:20" s="21" customFormat="1" ht="64.5" customHeight="1">
      <c r="A76" s="18" t="s">
        <v>560</v>
      </c>
      <c r="B76" s="18" t="s">
        <v>510</v>
      </c>
      <c r="C76" s="18" t="s">
        <v>511</v>
      </c>
      <c r="D76" s="22">
        <v>2006</v>
      </c>
      <c r="E76" s="20" t="s">
        <v>177</v>
      </c>
      <c r="F76" s="18" t="s">
        <v>479</v>
      </c>
      <c r="G76" s="18" t="s">
        <v>569</v>
      </c>
      <c r="H76" s="166" t="s">
        <v>568</v>
      </c>
      <c r="I76" s="166"/>
      <c r="J76" s="166"/>
      <c r="K76" s="166"/>
      <c r="L76" s="166"/>
      <c r="M76" s="166"/>
      <c r="N76" s="166"/>
      <c r="O76" s="166"/>
      <c r="P76" s="166"/>
      <c r="Q76" s="166"/>
      <c r="R76" s="166"/>
      <c r="S76" s="166"/>
      <c r="T76" s="166"/>
    </row>
  </sheetData>
  <sheetProtection/>
  <mergeCells count="79">
    <mergeCell ref="H7:T7"/>
    <mergeCell ref="H8:T8"/>
    <mergeCell ref="H9:T9"/>
    <mergeCell ref="H20:T20"/>
    <mergeCell ref="H16:T16"/>
    <mergeCell ref="H10:T10"/>
    <mergeCell ref="H11:T11"/>
    <mergeCell ref="H56:T56"/>
    <mergeCell ref="H17:T17"/>
    <mergeCell ref="H35:T35"/>
    <mergeCell ref="H18:T18"/>
    <mergeCell ref="H25:T25"/>
    <mergeCell ref="H26:T26"/>
    <mergeCell ref="H21:T21"/>
    <mergeCell ref="H28:T28"/>
    <mergeCell ref="H24:T24"/>
    <mergeCell ref="H57:T57"/>
    <mergeCell ref="H37:T37"/>
    <mergeCell ref="H19:T19"/>
    <mergeCell ref="H27:T27"/>
    <mergeCell ref="H29:T29"/>
    <mergeCell ref="H39:T39"/>
    <mergeCell ref="H40:T40"/>
    <mergeCell ref="H38:T38"/>
    <mergeCell ref="H30:T30"/>
    <mergeCell ref="H51:T51"/>
    <mergeCell ref="H48:T48"/>
    <mergeCell ref="H76:T76"/>
    <mergeCell ref="H60:T60"/>
    <mergeCell ref="H61:T61"/>
    <mergeCell ref="H74:T74"/>
    <mergeCell ref="H65:T65"/>
    <mergeCell ref="H72:T72"/>
    <mergeCell ref="H73:T73"/>
    <mergeCell ref="H66:T66"/>
    <mergeCell ref="H67:T67"/>
    <mergeCell ref="H75:T75"/>
    <mergeCell ref="H69:T69"/>
    <mergeCell ref="H70:T70"/>
    <mergeCell ref="H58:T58"/>
    <mergeCell ref="H68:T68"/>
    <mergeCell ref="H64:T64"/>
    <mergeCell ref="H63:T63"/>
    <mergeCell ref="H62:T62"/>
    <mergeCell ref="H59:T59"/>
    <mergeCell ref="H12:T12"/>
    <mergeCell ref="H13:T13"/>
    <mergeCell ref="H14:T14"/>
    <mergeCell ref="H45:T45"/>
    <mergeCell ref="H15:T15"/>
    <mergeCell ref="H32:T32"/>
    <mergeCell ref="H44:T44"/>
    <mergeCell ref="H23:T23"/>
    <mergeCell ref="H71:T71"/>
    <mergeCell ref="H52:T52"/>
    <mergeCell ref="H43:T43"/>
    <mergeCell ref="H54:T54"/>
    <mergeCell ref="H46:T46"/>
    <mergeCell ref="H47:T47"/>
    <mergeCell ref="H49:T49"/>
    <mergeCell ref="H50:T50"/>
    <mergeCell ref="H53:T53"/>
    <mergeCell ref="H55:T55"/>
    <mergeCell ref="H22:T22"/>
    <mergeCell ref="H41:T41"/>
    <mergeCell ref="H42:T42"/>
    <mergeCell ref="H31:T31"/>
    <mergeCell ref="H33:T33"/>
    <mergeCell ref="H34:T34"/>
    <mergeCell ref="H36:T36"/>
    <mergeCell ref="B1:E2"/>
    <mergeCell ref="B3:E3"/>
    <mergeCell ref="B4:E4"/>
    <mergeCell ref="H6:T6"/>
    <mergeCell ref="F5:H5"/>
    <mergeCell ref="F1:H1"/>
    <mergeCell ref="F2:H2"/>
    <mergeCell ref="F3:H3"/>
    <mergeCell ref="F4:H4"/>
  </mergeCells>
  <hyperlinks>
    <hyperlink ref="E52" r:id="rId1" display="http://www.seaplan.org/wp-content/uploads/2011/06/2010_massachusetts_recreational-ps_03-uhi-11.pdf"/>
    <hyperlink ref="E21" r:id="rId2" display="http://www.esri.com/news/arcuser/1010/coast.html"/>
    <hyperlink ref="E10" r:id="rId3" display="www.oceaneconomics.org/Download/Market_Guide.asp"/>
    <hyperlink ref="E11" r:id="rId4" display="http://water.epa.gov/polwaste/nps/watershed/upload/economic_benefits_factsheet3.pdf"/>
    <hyperlink ref="E71" r:id="rId5" display="http://www2.mar.dfo-mpo.gc.ca/pande/ecn/nb/english/nb-ecn-e.pdf"/>
    <hyperlink ref="E62" r:id="rId6" display="http://www.gov.ns.ca/econ/docs/2005_Ocean_Sector_Study_NS.pdf"/>
    <hyperlink ref="E51" r:id="rId7" display="http://www.mass.gov/czm/oceanmanagement/projects/economy/report1.pdf"/>
    <hyperlink ref="E44" r:id="rId8" display="http://mcspolicycenter.umaine.edu/files/pdf_mpr/colganMerrill_V17N2.pdf"/>
    <hyperlink ref="E20" r:id="rId9" display="http://www.nero.noaa.gov/prot_res/altsalmon/Atl_Salmon_Final_Economic_Report_13-May-2009.pdf"/>
    <hyperlink ref="E12" r:id="rId10" display="http://www.oceaneconomics.org/default.aspx?AspxAutoDetectCookieSupport=1"/>
    <hyperlink ref="E13" r:id="rId11" display="http://www.era.noaa.gov/pdfs/052008final_econ.pdf"/>
    <hyperlink ref="E14" r:id="rId12" display="http://yosemite.epa.gov/ee/epa/eerm.nsf/vwGA/96291273F5DF6C2085256F9B00733175"/>
    <hyperlink ref="E49" r:id="rId13" display="http://www.oceaneconomics.org/nonmarket/NM_publication.asp?199"/>
    <hyperlink ref="E50" r:id="rId14" display="http://www.oceaneconomics.org/nonmarket/NM_publication.asp?5"/>
    <hyperlink ref="E22" r:id="rId15" display="http://www.oceaneconomics.org/nonmarket/NM_publication.asp?142"/>
    <hyperlink ref="E54" r:id="rId16" display="http://www.oceaneconomics.org/nonmarket/NM_publication.asp?67"/>
    <hyperlink ref="E55" r:id="rId17" display="http://www.oceaneconomics.org/nonmarket/NM_publication.asp?192"/>
    <hyperlink ref="E63" r:id="rId18" display="http://www.gov.ns.ca/econ/publications/oceanindustries/docs/NS_Ocean_Sector_Report_2002-2006.pdf"/>
    <hyperlink ref="E64" r:id="rId19" display="http://www.gov.ns.ca/econ/docs/ECON_OceanResourcesReport.pdf"/>
    <hyperlink ref="E65" r:id="rId20" display="http://www.gov.ns.ca/econ/docs/Digby-Saint_John_Ferry_Service_Impact_Study_Aug29.pdf"/>
    <hyperlink ref="E66" r:id="rId21" display="http://www.gov.ns.ca/econ/tourism/docs/2010%20Nova%20Scotia%20VisitorExitSurvey%20Regional%20Report_Fundy-Ann.pdf"/>
    <hyperlink ref="E68" r:id="rId22" display="http://www.ec.gc.ca/Publications/7B28B364-7306-4BD4-A471-93054B3CC164/CanadaWaterActAnnualReportApril2010March2011.pdf"/>
    <hyperlink ref="E67" r:id="rId23" display="http://www.ec.gc.ca/Publications/FEE8CDCF-1234-4C66-BD2B-3B4F94E830A4/AtlanticEcosystemInitiativesYearInReview20092010.pdf"/>
    <hyperlink ref="E69" r:id="rId24" display="http://www.ec.gc.ca/Publications/8F194DD0-B2E4-4E4A-B4FD-4C6DB77E5045/2009AnnualAutomatedWQMonitoringReportStCroixRiverAtMilltownDam.pdf"/>
    <hyperlink ref="E70" r:id="rId25" display="http://www.ec.gc.ca/Publications/EA6802FB-7940-4697-A35C-B59246FB2D21/2009AnnualAutomatedWQMonitoringReportStCroixRiverAtForestCityDam.pdf"/>
    <hyperlink ref="E25" r:id="rId26" display="http://www.csc.noaa.gov/digitalcoast/data/enow"/>
    <hyperlink ref="E26" r:id="rId27" display="http://coastalsocioeconomics.noaa.gov/ "/>
    <hyperlink ref="E27" r:id="rId28" display="http://stateofthecoast.noaa.gov/ "/>
    <hyperlink ref="E73" r:id="rId29" display="http://www.ec.gc.ca/Publications/default.asp?lang=En&amp;xml=297D1933-034A-4BD2-996E-C83FAA1C8016"/>
    <hyperlink ref="E30" r:id="rId30" display="http://www.environment.nsw.gov.au/publications/evri.htm"/>
    <hyperlink ref="E29" r:id="rId31" display="http://solves.cr.usgs.gov/"/>
    <hyperlink ref="E28" r:id="rId32" display="http://coastalsocioeconomics.noaa.gov/assessment/population/pdf/population%20report.pdf"/>
    <hyperlink ref="E31" r:id="rId33" display="http://www.ecosystemvaluation.org/uses.htm"/>
    <hyperlink ref="E23" r:id="rId34" display="http://efc.muskie.usm.maine.edu/"/>
    <hyperlink ref="E16" r:id="rId35" display="http://www.estuaries.org/the-economic-value-of-coasts-a-estuaries.html"/>
    <hyperlink ref="E15" r:id="rId36" display="http://www.estuaries.org/images/81103-RAE_17_FINAL_web.pdf"/>
    <hyperlink ref="E75" r:id="rId37" display="http://www.coastalvalues.org/work/working-papers/COVC20071.pdf"/>
    <hyperlink ref="E58" r:id="rId38" display="http://www.mass.gov/dfwele/der/pdf/economic_impacts_ma_der.pdf"/>
    <hyperlink ref="E7" r:id="rId39" display="http://www.gulfofmaine.org/esip/ESIPFactSheetAquacultureversion3.pdf "/>
    <hyperlink ref="E8" r:id="rId40" display="http://nsgl.gso.uri.edu/mit/mitr05010.pdf "/>
    <hyperlink ref="E9" r:id="rId41" display="http://www.sciencedirect.com/science/article/pii/S0308597X09000906 "/>
    <hyperlink ref="E17" r:id="rId42" display="http://www.sciencedirect.com/science/article/pii/S0308597X12001182 "/>
    <hyperlink ref="E18" r:id="rId43" display="http://www.jcronline.org/doi/abs/10.2112/003-0018.1 "/>
    <hyperlink ref="E19" r:id="rId44" display="http://www.sciencedirect.com/science/article/pii/S0301479703002196 "/>
    <hyperlink ref="E24" r:id="rId45" display="http://www.climateaccess.org/sites/default/files/CA-CP_Strategies%20to%20accelerate%20climate.pdf "/>
    <hyperlink ref="E33" r:id="rId46" display="http://atlanticadaptation.ca/sites/discoveryspace.upei.ca.acasa/files/Tantramar%20Dykelands-Risk%20Communication-Aug-2012.pdf "/>
    <hyperlink ref="E34" r:id="rId47" display="http://atlanticadaptation.ca/sites/discoveryspace.upei.ca.acasa/files/ForecastingEconomicDamages-Tantramar-Aug-2012.pdf "/>
    <hyperlink ref="E35" r:id="rId48" display="http://edq.sagepub.com/content/11/2/123.abstract "/>
    <hyperlink ref="E36" r:id="rId49" display="http://muskie.usm.maine.edu/Publications/WorkingWaterfronts.pdf "/>
    <hyperlink ref="E37" r:id="rId50" display="http://www.ekoturism.org/illustrationer/fil_20050706103420.pdf "/>
    <hyperlink ref="E38" r:id="rId51" display="http://www.hks.harvard.edu/m-rcbg/heep/papers/HEEP%20Discussion%2028_final.pdf "/>
    <hyperlink ref="E39" r:id="rId52" display="http://www.mainetreefoundation.org/forestfacts/How%20Do%20We%20Benefit.htm "/>
    <hyperlink ref="E40" r:id="rId53" display="http://www.forestecologynetwork.org/tmwfall99_06.html "/>
    <hyperlink ref="E41" r:id="rId54" display="http://www.manomet.org/sites/manomet.org/files/reports/Troy_2012_Value_of_Maine.pdf "/>
    <hyperlink ref="E42" r:id="rId55" display="http://www.ncbi.nlm.nih.gov/pubmed/21797925 "/>
    <hyperlink ref="E43" r:id="rId56" display="http://cloud.tpl.org/pubs/local-maine-conseconomics-2012.pdf "/>
    <hyperlink ref="E57" r:id="rId57" display="http://www.mass.gov/czm/oceanmanagement/projects/economy/report2.pdf "/>
    <hyperlink ref="E59" r:id="rId58" display="http://www.massaudubon.org/PDF/advocacy/losingground/LosingGround_6.pdf "/>
    <hyperlink ref="E61" r:id="rId59" display="http://nhlakes.org/docs/EcoStudyPhaseII.pdf "/>
    <hyperlink ref="E74" r:id="rId60" display="http://www.nbep.org/journals/fall_2012/Valuing-Ecosystems.pdf "/>
    <hyperlink ref="E76" r:id="rId61" display="http://www.sciencedirect.com/science/article/pii/S0921800906000760 "/>
    <hyperlink ref="E47" r:id="rId62" display="http://yosemite.epa.gov/ee/epa/eerm.nsf/vwAN/EE-0502-01.pdf/$file/EE-0502-01.pdf"/>
    <hyperlink ref="E72" r:id="rId63" display="http://www.gnb.ca/9999/publications/ocean.pdf"/>
  </hyperlinks>
  <printOptions/>
  <pageMargins left="0.75" right="0.75" top="1" bottom="1" header="0.5" footer="0.5"/>
  <pageSetup horizontalDpi="600" verticalDpi="600" orientation="portrait" r:id="rId64"/>
</worksheet>
</file>

<file path=xl/worksheets/sheet2.xml><?xml version="1.0" encoding="utf-8"?>
<worksheet xmlns="http://schemas.openxmlformats.org/spreadsheetml/2006/main" xmlns:r="http://schemas.openxmlformats.org/officeDocument/2006/relationships">
  <dimension ref="A1:Y144"/>
  <sheetViews>
    <sheetView zoomScalePageLayoutView="0" workbookViewId="0" topLeftCell="A1">
      <pane ySplit="4" topLeftCell="BM5" activePane="bottomLeft" state="frozen"/>
      <selection pane="topLeft" activeCell="A1" sqref="A1"/>
      <selection pane="bottomLeft" activeCell="D38" sqref="D38"/>
    </sheetView>
  </sheetViews>
  <sheetFormatPr defaultColWidth="9.140625" defaultRowHeight="12.75"/>
  <cols>
    <col min="1" max="1" width="33.28125" style="1" customWidth="1"/>
    <col min="2" max="3" width="13.140625" style="1" customWidth="1"/>
    <col min="4" max="4" width="13.140625" style="143" customWidth="1"/>
    <col min="5" max="5" width="13.140625" style="125" customWidth="1"/>
    <col min="6" max="7" width="13.140625" style="29" customWidth="1"/>
    <col min="8" max="26" width="13.140625" style="1" customWidth="1"/>
    <col min="27" max="27" width="39.00390625" style="1" bestFit="1" customWidth="1"/>
    <col min="28" max="16384" width="9.140625" style="1" customWidth="1"/>
  </cols>
  <sheetData>
    <row r="1" spans="2:8" ht="12.75" customHeight="1">
      <c r="B1" s="156" t="s">
        <v>534</v>
      </c>
      <c r="C1" s="157"/>
      <c r="D1" s="157"/>
      <c r="E1" s="157"/>
      <c r="F1" s="74"/>
      <c r="G1" s="30"/>
      <c r="H1" s="30"/>
    </row>
    <row r="2" spans="2:8" ht="12.75" customHeight="1">
      <c r="B2" s="157"/>
      <c r="C2" s="157"/>
      <c r="D2" s="157"/>
      <c r="E2" s="157"/>
      <c r="F2" s="127"/>
      <c r="H2" s="29"/>
    </row>
    <row r="3" spans="2:8" ht="12.75">
      <c r="B3" s="158" t="s">
        <v>178</v>
      </c>
      <c r="C3" s="158"/>
      <c r="D3" s="158"/>
      <c r="E3" s="158"/>
      <c r="H3" s="29"/>
    </row>
    <row r="4" spans="2:8" ht="12.75">
      <c r="B4" s="174" t="s">
        <v>179</v>
      </c>
      <c r="C4" s="157"/>
      <c r="D4" s="157"/>
      <c r="E4" s="157"/>
      <c r="H4" s="29"/>
    </row>
    <row r="5" spans="2:8" ht="18" customHeight="1">
      <c r="B5" s="6"/>
      <c r="C5" s="6"/>
      <c r="D5" s="66"/>
      <c r="E5" s="6"/>
      <c r="H5" s="29"/>
    </row>
    <row r="6" spans="1:20" s="130" customFormat="1" ht="15.75" customHeight="1">
      <c r="A6" s="35" t="s">
        <v>473</v>
      </c>
      <c r="B6" s="128"/>
      <c r="C6" s="128"/>
      <c r="D6" s="129"/>
      <c r="E6" s="128"/>
      <c r="F6" s="128"/>
      <c r="G6" s="129"/>
      <c r="H6" s="128"/>
      <c r="I6" s="128"/>
      <c r="J6" s="129"/>
      <c r="K6" s="128"/>
      <c r="L6" s="129"/>
      <c r="M6" s="128"/>
      <c r="N6" s="128"/>
      <c r="O6" s="29"/>
      <c r="P6" s="29"/>
      <c r="Q6" s="29"/>
      <c r="R6" s="29"/>
      <c r="S6" s="29"/>
      <c r="T6" s="29"/>
    </row>
    <row r="7" spans="1:11" s="131" customFormat="1" ht="15.75" customHeight="1">
      <c r="A7" s="38" t="s">
        <v>122</v>
      </c>
      <c r="B7" s="173" t="s">
        <v>126</v>
      </c>
      <c r="C7" s="173"/>
      <c r="E7" s="73"/>
      <c r="F7" s="73"/>
      <c r="G7" s="73"/>
      <c r="H7" s="73"/>
      <c r="I7" s="73"/>
      <c r="J7" s="73"/>
      <c r="K7" s="73"/>
    </row>
    <row r="8" spans="1:11" s="131" customFormat="1" ht="15.75" customHeight="1">
      <c r="A8" s="37" t="s">
        <v>310</v>
      </c>
      <c r="B8" s="175">
        <v>158035066</v>
      </c>
      <c r="C8" s="175"/>
      <c r="D8" s="73"/>
      <c r="E8" s="73"/>
      <c r="F8" s="73"/>
      <c r="G8" s="73"/>
      <c r="H8" s="73"/>
      <c r="I8" s="73"/>
      <c r="J8" s="73"/>
      <c r="K8" s="73"/>
    </row>
    <row r="9" spans="1:11" s="132" customFormat="1" ht="15.75" customHeight="1">
      <c r="A9" s="37" t="s">
        <v>311</v>
      </c>
      <c r="B9" s="175">
        <v>18587577</v>
      </c>
      <c r="C9" s="175"/>
      <c r="D9" s="74"/>
      <c r="E9" s="74"/>
      <c r="F9" s="74"/>
      <c r="G9" s="74"/>
      <c r="H9" s="74"/>
      <c r="I9" s="74"/>
      <c r="J9" s="74"/>
      <c r="K9" s="74"/>
    </row>
    <row r="10" spans="1:5" s="132" customFormat="1" ht="15.75" customHeight="1">
      <c r="A10" s="37" t="s">
        <v>312</v>
      </c>
      <c r="B10" s="168">
        <v>81785137</v>
      </c>
      <c r="C10" s="168"/>
      <c r="D10" s="75"/>
      <c r="E10" s="133"/>
    </row>
    <row r="11" spans="1:5" s="132" customFormat="1" ht="15.75" customHeight="1">
      <c r="A11" s="37" t="s">
        <v>313</v>
      </c>
      <c r="B11" s="168">
        <v>1932486</v>
      </c>
      <c r="C11" s="168"/>
      <c r="D11" s="75"/>
      <c r="E11" s="133"/>
    </row>
    <row r="12" spans="1:5" s="132" customFormat="1" ht="15.75" customHeight="1">
      <c r="A12" s="37" t="s">
        <v>314</v>
      </c>
      <c r="B12" s="168">
        <v>386585695</v>
      </c>
      <c r="C12" s="168"/>
      <c r="D12" s="75"/>
      <c r="E12" s="133"/>
    </row>
    <row r="13" spans="1:5" s="132" customFormat="1" ht="15.75" customHeight="1">
      <c r="A13" s="37" t="s">
        <v>315</v>
      </c>
      <c r="B13" s="168">
        <v>1021736430</v>
      </c>
      <c r="C13" s="168"/>
      <c r="D13" s="75"/>
      <c r="E13" s="133"/>
    </row>
    <row r="14" spans="1:5" s="132" customFormat="1" ht="15.75" customHeight="1">
      <c r="A14" s="37" t="s">
        <v>129</v>
      </c>
      <c r="B14" s="168">
        <v>1120000000</v>
      </c>
      <c r="C14" s="168"/>
      <c r="D14" s="75"/>
      <c r="E14" s="133"/>
    </row>
    <row r="15" spans="1:5" s="132" customFormat="1" ht="15.75" customHeight="1">
      <c r="A15" s="74" t="s">
        <v>140</v>
      </c>
      <c r="B15" s="169">
        <v>27870</v>
      </c>
      <c r="C15" s="170"/>
      <c r="D15" s="75"/>
      <c r="E15" s="133"/>
    </row>
    <row r="16" spans="1:5" s="132" customFormat="1" ht="15.75" customHeight="1">
      <c r="A16" s="155" t="s">
        <v>127</v>
      </c>
      <c r="B16" s="155"/>
      <c r="C16" s="155"/>
      <c r="D16" s="75"/>
      <c r="E16" s="133"/>
    </row>
    <row r="17" spans="1:5" s="132" customFormat="1" ht="15.75" customHeight="1">
      <c r="A17" s="107"/>
      <c r="D17" s="75"/>
      <c r="E17" s="133"/>
    </row>
    <row r="18" spans="4:5" s="132" customFormat="1" ht="15.75" customHeight="1">
      <c r="D18" s="75"/>
      <c r="E18" s="133"/>
    </row>
    <row r="19" spans="1:5" s="132" customFormat="1" ht="15.75" customHeight="1">
      <c r="A19" s="147" t="s">
        <v>590</v>
      </c>
      <c r="E19" s="133"/>
    </row>
    <row r="20" spans="1:5" s="132" customFormat="1" ht="15.75" customHeight="1">
      <c r="A20" s="38" t="s">
        <v>122</v>
      </c>
      <c r="B20" s="172" t="s">
        <v>126</v>
      </c>
      <c r="C20" s="172"/>
      <c r="E20" s="133"/>
    </row>
    <row r="21" spans="1:5" s="132" customFormat="1" ht="15.75" customHeight="1">
      <c r="A21" s="37" t="s">
        <v>310</v>
      </c>
      <c r="B21" s="168">
        <v>3436501</v>
      </c>
      <c r="C21" s="168"/>
      <c r="D21" s="75"/>
      <c r="E21" s="133"/>
    </row>
    <row r="22" spans="1:5" s="132" customFormat="1" ht="15.75" customHeight="1">
      <c r="A22" s="37" t="s">
        <v>311</v>
      </c>
      <c r="B22" s="168">
        <v>12643530</v>
      </c>
      <c r="C22" s="168"/>
      <c r="D22" s="75"/>
      <c r="E22" s="133"/>
    </row>
    <row r="23" spans="1:5" s="132" customFormat="1" ht="15.75" customHeight="1">
      <c r="A23" s="37" t="s">
        <v>312</v>
      </c>
      <c r="B23" s="168">
        <v>60968</v>
      </c>
      <c r="C23" s="168"/>
      <c r="D23" s="75"/>
      <c r="E23" s="133"/>
    </row>
    <row r="24" spans="1:5" s="132" customFormat="1" ht="15.75" customHeight="1">
      <c r="A24" s="37" t="s">
        <v>313</v>
      </c>
      <c r="B24" s="168">
        <v>3126716</v>
      </c>
      <c r="C24" s="168"/>
      <c r="D24" s="75"/>
      <c r="E24" s="133"/>
    </row>
    <row r="25" spans="1:5" s="132" customFormat="1" ht="15.75" customHeight="1">
      <c r="A25" s="37" t="s">
        <v>314</v>
      </c>
      <c r="B25" s="168" t="s">
        <v>190</v>
      </c>
      <c r="C25" s="168"/>
      <c r="D25" s="75"/>
      <c r="E25" s="133"/>
    </row>
    <row r="26" spans="1:5" s="132" customFormat="1" ht="15.75" customHeight="1">
      <c r="A26" s="37" t="s">
        <v>315</v>
      </c>
      <c r="B26" s="168">
        <v>268134034</v>
      </c>
      <c r="C26" s="168"/>
      <c r="D26" s="75"/>
      <c r="E26" s="133"/>
    </row>
    <row r="27" spans="1:5" s="132" customFormat="1" ht="15.75" customHeight="1">
      <c r="A27" s="37" t="s">
        <v>129</v>
      </c>
      <c r="B27" s="168">
        <v>334000000</v>
      </c>
      <c r="C27" s="168"/>
      <c r="D27" s="75"/>
      <c r="E27" s="74"/>
    </row>
    <row r="28" spans="1:11" s="132" customFormat="1" ht="15.75" customHeight="1">
      <c r="A28" s="74" t="s">
        <v>140</v>
      </c>
      <c r="B28" s="169">
        <v>8899</v>
      </c>
      <c r="C28" s="170"/>
      <c r="D28" s="135"/>
      <c r="E28" s="136"/>
      <c r="F28" s="137"/>
      <c r="G28" s="137"/>
      <c r="H28" s="137"/>
      <c r="I28" s="137"/>
      <c r="J28" s="137"/>
      <c r="K28" s="137"/>
    </row>
    <row r="29" spans="1:11" s="132" customFormat="1" ht="15.75" customHeight="1">
      <c r="A29" s="146" t="s">
        <v>127</v>
      </c>
      <c r="D29" s="135"/>
      <c r="E29" s="136"/>
      <c r="F29" s="137"/>
      <c r="G29" s="137"/>
      <c r="H29" s="137"/>
      <c r="I29" s="137"/>
      <c r="J29" s="137"/>
      <c r="K29" s="137"/>
    </row>
    <row r="30" spans="1:11" s="132" customFormat="1" ht="15.75" customHeight="1">
      <c r="A30" s="98"/>
      <c r="B30" s="134"/>
      <c r="C30" s="105"/>
      <c r="D30" s="135"/>
      <c r="E30" s="136"/>
      <c r="F30" s="137"/>
      <c r="G30" s="137"/>
      <c r="H30" s="137"/>
      <c r="I30" s="137"/>
      <c r="J30" s="137"/>
      <c r="K30" s="137"/>
    </row>
    <row r="31" spans="1:11" s="132" customFormat="1" ht="15.75" customHeight="1">
      <c r="A31" s="147" t="s">
        <v>468</v>
      </c>
      <c r="B31" s="74"/>
      <c r="C31" s="74"/>
      <c r="D31" s="138"/>
      <c r="E31" s="136"/>
      <c r="F31" s="137"/>
      <c r="G31" s="137"/>
      <c r="H31" s="74"/>
      <c r="I31" s="139"/>
      <c r="J31" s="139"/>
      <c r="K31" s="139"/>
    </row>
    <row r="32" spans="1:11" s="132" customFormat="1" ht="15.75" customHeight="1">
      <c r="A32" s="38" t="s">
        <v>122</v>
      </c>
      <c r="B32" s="173" t="s">
        <v>126</v>
      </c>
      <c r="C32" s="173"/>
      <c r="E32" s="140"/>
      <c r="F32" s="74"/>
      <c r="G32" s="74"/>
      <c r="H32" s="141"/>
      <c r="I32" s="142"/>
      <c r="J32" s="142"/>
      <c r="K32" s="142"/>
    </row>
    <row r="33" spans="1:8" s="132" customFormat="1" ht="15.75" customHeight="1">
      <c r="A33" s="37" t="s">
        <v>310</v>
      </c>
      <c r="B33" s="168">
        <v>571842708</v>
      </c>
      <c r="C33" s="168"/>
      <c r="E33" s="136"/>
      <c r="F33" s="74"/>
      <c r="G33" s="74"/>
      <c r="H33" s="74"/>
    </row>
    <row r="34" spans="1:5" s="132" customFormat="1" ht="15.75" customHeight="1">
      <c r="A34" s="37" t="s">
        <v>311</v>
      </c>
      <c r="B34" s="168">
        <v>101607685</v>
      </c>
      <c r="C34" s="168"/>
      <c r="D34" s="75"/>
      <c r="E34" s="133"/>
    </row>
    <row r="35" spans="1:11" s="137" customFormat="1" ht="15.75" customHeight="1">
      <c r="A35" s="37" t="s">
        <v>312</v>
      </c>
      <c r="B35" s="168">
        <v>1120913852</v>
      </c>
      <c r="C35" s="168"/>
      <c r="D35" s="75"/>
      <c r="E35" s="74"/>
      <c r="F35" s="132"/>
      <c r="G35" s="132"/>
      <c r="H35" s="132"/>
      <c r="I35" s="132"/>
      <c r="J35" s="132"/>
      <c r="K35" s="132"/>
    </row>
    <row r="36" spans="1:11" s="139" customFormat="1" ht="15.75" customHeight="1">
      <c r="A36" s="37" t="s">
        <v>313</v>
      </c>
      <c r="B36" s="168">
        <v>33965088</v>
      </c>
      <c r="C36" s="168"/>
      <c r="D36" s="75"/>
      <c r="E36" s="74"/>
      <c r="F36" s="132"/>
      <c r="G36" s="132"/>
      <c r="H36" s="132"/>
      <c r="I36" s="132"/>
      <c r="J36" s="132"/>
      <c r="K36" s="132"/>
    </row>
    <row r="37" spans="1:11" s="142" customFormat="1" ht="15.75" customHeight="1">
      <c r="A37" s="37" t="s">
        <v>314</v>
      </c>
      <c r="B37" s="168">
        <v>7688619</v>
      </c>
      <c r="C37" s="168"/>
      <c r="D37" s="75"/>
      <c r="E37" s="74"/>
      <c r="F37" s="132"/>
      <c r="G37" s="132"/>
      <c r="H37" s="74"/>
      <c r="I37" s="132"/>
      <c r="J37" s="132"/>
      <c r="K37" s="132"/>
    </row>
    <row r="38" spans="1:5" s="132" customFormat="1" ht="15.75" customHeight="1">
      <c r="A38" s="37" t="s">
        <v>315</v>
      </c>
      <c r="B38" s="168">
        <v>2523873596</v>
      </c>
      <c r="C38" s="168"/>
      <c r="D38" s="75"/>
      <c r="E38" s="74"/>
    </row>
    <row r="39" spans="1:7" s="132" customFormat="1" ht="15.75" customHeight="1">
      <c r="A39" s="37" t="s">
        <v>129</v>
      </c>
      <c r="B39" s="168">
        <v>3656000000</v>
      </c>
      <c r="C39" s="168"/>
      <c r="D39" s="143"/>
      <c r="E39" s="133"/>
      <c r="G39" s="29"/>
    </row>
    <row r="40" spans="1:6" s="132" customFormat="1" ht="15.75" customHeight="1">
      <c r="A40" s="74" t="s">
        <v>140</v>
      </c>
      <c r="B40" s="169">
        <v>66919</v>
      </c>
      <c r="C40" s="170"/>
      <c r="D40" s="143"/>
      <c r="E40" s="133"/>
      <c r="F40" s="29"/>
    </row>
    <row r="41" spans="1:6" s="132" customFormat="1" ht="15.75" customHeight="1">
      <c r="A41" s="146" t="s">
        <v>127</v>
      </c>
      <c r="D41" s="143"/>
      <c r="E41" s="133"/>
      <c r="F41" s="29"/>
    </row>
    <row r="42" spans="1:6" s="132" customFormat="1" ht="15.75" customHeight="1">
      <c r="A42" s="74"/>
      <c r="D42" s="143"/>
      <c r="E42" s="133"/>
      <c r="F42" s="29"/>
    </row>
    <row r="43" spans="1:25" s="132" customFormat="1" ht="15.75" customHeight="1">
      <c r="A43" s="147" t="s">
        <v>472</v>
      </c>
      <c r="D43" s="143"/>
      <c r="E43" s="133"/>
      <c r="F43" s="29"/>
      <c r="X43" s="144"/>
      <c r="Y43" s="144"/>
    </row>
    <row r="44" spans="1:25" s="132" customFormat="1" ht="15.75" customHeight="1">
      <c r="A44" s="126" t="s">
        <v>130</v>
      </c>
      <c r="B44" s="64" t="s">
        <v>125</v>
      </c>
      <c r="C44" s="64"/>
      <c r="D44" s="149" t="s">
        <v>132</v>
      </c>
      <c r="E44" s="133"/>
      <c r="F44" s="29"/>
      <c r="X44" s="144"/>
      <c r="Y44" s="144"/>
    </row>
    <row r="45" spans="1:25" s="132" customFormat="1" ht="15.75" customHeight="1">
      <c r="A45" s="37" t="s">
        <v>310</v>
      </c>
      <c r="B45" s="32">
        <v>269177000</v>
      </c>
      <c r="C45" s="32"/>
      <c r="D45" s="149" t="s">
        <v>133</v>
      </c>
      <c r="E45" s="133"/>
      <c r="F45" s="29"/>
      <c r="G45" s="29"/>
      <c r="H45" s="74"/>
      <c r="I45" s="29"/>
      <c r="J45" s="29"/>
      <c r="K45" s="29"/>
      <c r="X45" s="144"/>
      <c r="Y45" s="144"/>
    </row>
    <row r="46" spans="1:11" s="132" customFormat="1" ht="15.75" customHeight="1">
      <c r="A46" s="37" t="s">
        <v>311</v>
      </c>
      <c r="B46" s="168">
        <v>271732000</v>
      </c>
      <c r="C46" s="168"/>
      <c r="D46" s="149" t="s">
        <v>134</v>
      </c>
      <c r="E46" s="133"/>
      <c r="H46" s="74"/>
      <c r="I46" s="74"/>
      <c r="J46" s="74"/>
      <c r="K46" s="74"/>
    </row>
    <row r="47" spans="1:11" s="132" customFormat="1" ht="15.75" customHeight="1">
      <c r="A47" s="37" t="s">
        <v>312</v>
      </c>
      <c r="B47" s="168">
        <v>224829000</v>
      </c>
      <c r="C47" s="168"/>
      <c r="D47" s="149" t="s">
        <v>135</v>
      </c>
      <c r="E47" s="133"/>
      <c r="H47" s="74"/>
      <c r="I47" s="74"/>
      <c r="J47" s="74"/>
      <c r="K47" s="74"/>
    </row>
    <row r="48" spans="1:5" s="132" customFormat="1" ht="15.75" customHeight="1">
      <c r="A48" s="37" t="s">
        <v>313</v>
      </c>
      <c r="B48" s="168" t="s">
        <v>190</v>
      </c>
      <c r="C48" s="168"/>
      <c r="D48" s="149" t="s">
        <v>136</v>
      </c>
      <c r="E48" s="133"/>
    </row>
    <row r="49" spans="1:5" s="132" customFormat="1" ht="15.75" customHeight="1">
      <c r="A49" s="37" t="s">
        <v>314</v>
      </c>
      <c r="B49" s="168">
        <v>103232000</v>
      </c>
      <c r="C49" s="168"/>
      <c r="D49" s="149" t="s">
        <v>137</v>
      </c>
      <c r="E49" s="74"/>
    </row>
    <row r="50" spans="1:20" s="132" customFormat="1" ht="15.75" customHeight="1">
      <c r="A50" s="37" t="s">
        <v>315</v>
      </c>
      <c r="B50" s="168">
        <v>184500000</v>
      </c>
      <c r="C50" s="168"/>
      <c r="D50" s="149" t="s">
        <v>138</v>
      </c>
      <c r="E50" s="74"/>
      <c r="L50" s="29"/>
      <c r="M50" s="29"/>
      <c r="N50" s="29"/>
      <c r="O50" s="29"/>
      <c r="P50" s="29"/>
      <c r="Q50" s="29"/>
      <c r="R50" s="29"/>
      <c r="S50" s="29"/>
      <c r="T50" s="29"/>
    </row>
    <row r="51" spans="1:20" s="132" customFormat="1" ht="15.75" customHeight="1">
      <c r="A51" s="37" t="s">
        <v>128</v>
      </c>
      <c r="B51" s="168">
        <v>74416000</v>
      </c>
      <c r="C51" s="168"/>
      <c r="D51" s="148"/>
      <c r="E51" s="74"/>
      <c r="L51" s="74"/>
      <c r="M51" s="74"/>
      <c r="N51" s="74"/>
      <c r="O51" s="74"/>
      <c r="P51" s="74"/>
      <c r="Q51" s="74"/>
      <c r="R51" s="74"/>
      <c r="S51" s="74"/>
      <c r="T51" s="74"/>
    </row>
    <row r="52" spans="1:20" s="132" customFormat="1" ht="15.75" customHeight="1">
      <c r="A52" s="74" t="s">
        <v>141</v>
      </c>
      <c r="B52" s="171">
        <v>25541</v>
      </c>
      <c r="C52" s="151"/>
      <c r="D52" s="75"/>
      <c r="E52" s="74"/>
      <c r="L52" s="74"/>
      <c r="M52" s="74"/>
      <c r="N52" s="74"/>
      <c r="O52" s="74"/>
      <c r="P52" s="74"/>
      <c r="Q52" s="74"/>
      <c r="R52" s="74"/>
      <c r="S52" s="74"/>
      <c r="T52" s="74"/>
    </row>
    <row r="53" spans="1:20" s="132" customFormat="1" ht="31.5" customHeight="1">
      <c r="A53" s="152" t="s">
        <v>131</v>
      </c>
      <c r="B53" s="153"/>
      <c r="C53" s="154"/>
      <c r="D53" s="75"/>
      <c r="E53" s="74"/>
      <c r="L53" s="74"/>
      <c r="M53" s="74"/>
      <c r="N53" s="74"/>
      <c r="O53" s="74"/>
      <c r="P53" s="74"/>
      <c r="Q53" s="74"/>
      <c r="R53" s="74"/>
      <c r="S53" s="74"/>
      <c r="T53" s="74"/>
    </row>
    <row r="54" spans="1:20" s="132" customFormat="1" ht="15.75" customHeight="1">
      <c r="A54" s="150"/>
      <c r="B54" s="150"/>
      <c r="C54" s="150"/>
      <c r="D54" s="75"/>
      <c r="E54" s="74"/>
      <c r="L54" s="74"/>
      <c r="M54" s="74"/>
      <c r="N54" s="74"/>
      <c r="O54" s="74"/>
      <c r="P54" s="74"/>
      <c r="Q54" s="74"/>
      <c r="R54" s="74"/>
      <c r="S54" s="74"/>
      <c r="T54" s="74"/>
    </row>
    <row r="55" spans="4:5" s="132" customFormat="1" ht="15.75" customHeight="1">
      <c r="D55" s="75"/>
      <c r="E55" s="74"/>
    </row>
    <row r="56" spans="1:5" s="132" customFormat="1" ht="15.75" customHeight="1">
      <c r="A56" s="147" t="s">
        <v>471</v>
      </c>
      <c r="D56" s="75"/>
      <c r="E56" s="74"/>
    </row>
    <row r="57" spans="1:5" s="132" customFormat="1" ht="15.75" customHeight="1">
      <c r="A57" s="126" t="s">
        <v>130</v>
      </c>
      <c r="B57" s="64" t="s">
        <v>115</v>
      </c>
      <c r="C57" s="64"/>
      <c r="D57" s="149" t="s">
        <v>132</v>
      </c>
      <c r="E57" s="74"/>
    </row>
    <row r="58" spans="1:5" s="132" customFormat="1" ht="15.75" customHeight="1">
      <c r="A58" s="37" t="s">
        <v>310</v>
      </c>
      <c r="B58" s="32">
        <v>569239000</v>
      </c>
      <c r="C58" s="32"/>
      <c r="D58" s="149" t="s">
        <v>133</v>
      </c>
      <c r="E58" s="74"/>
    </row>
    <row r="59" spans="1:5" s="132" customFormat="1" ht="15.75" customHeight="1">
      <c r="A59" s="37" t="s">
        <v>311</v>
      </c>
      <c r="B59" s="168">
        <v>86760000</v>
      </c>
      <c r="C59" s="168"/>
      <c r="D59" s="149" t="s">
        <v>134</v>
      </c>
      <c r="E59" s="74"/>
    </row>
    <row r="60" spans="1:5" s="132" customFormat="1" ht="15.75" customHeight="1">
      <c r="A60" s="37" t="s">
        <v>312</v>
      </c>
      <c r="B60" s="168">
        <v>577466000</v>
      </c>
      <c r="C60" s="168"/>
      <c r="D60" s="149" t="s">
        <v>135</v>
      </c>
      <c r="E60" s="74"/>
    </row>
    <row r="61" spans="1:5" s="132" customFormat="1" ht="15.75" customHeight="1">
      <c r="A61" s="37" t="s">
        <v>313</v>
      </c>
      <c r="B61" s="168">
        <v>952435000</v>
      </c>
      <c r="C61" s="168"/>
      <c r="D61" s="149" t="s">
        <v>136</v>
      </c>
      <c r="E61" s="74"/>
    </row>
    <row r="62" spans="1:5" s="132" customFormat="1" ht="15.75" customHeight="1">
      <c r="A62" s="37" t="s">
        <v>314</v>
      </c>
      <c r="B62" s="168">
        <v>616590000</v>
      </c>
      <c r="C62" s="168"/>
      <c r="D62" s="149" t="s">
        <v>139</v>
      </c>
      <c r="E62" s="74"/>
    </row>
    <row r="63" spans="1:5" s="132" customFormat="1" ht="15.75" customHeight="1">
      <c r="A63" s="37" t="s">
        <v>315</v>
      </c>
      <c r="B63" s="168">
        <v>246525000</v>
      </c>
      <c r="C63" s="168"/>
      <c r="D63" s="149" t="s">
        <v>138</v>
      </c>
      <c r="E63" s="74"/>
    </row>
    <row r="64" spans="1:5" s="132" customFormat="1" ht="15.75" customHeight="1">
      <c r="A64" s="37" t="s">
        <v>128</v>
      </c>
      <c r="B64" s="168">
        <v>1406000</v>
      </c>
      <c r="C64" s="168"/>
      <c r="D64" s="148"/>
      <c r="E64" s="145"/>
    </row>
    <row r="65" spans="1:5" s="132" customFormat="1" ht="15.75" customHeight="1">
      <c r="A65" s="74" t="s">
        <v>142</v>
      </c>
      <c r="B65" s="171">
        <v>7121</v>
      </c>
      <c r="C65" s="151"/>
      <c r="D65" s="75"/>
      <c r="E65" s="74"/>
    </row>
    <row r="66" spans="1:5" s="132" customFormat="1" ht="31.5" customHeight="1">
      <c r="A66" s="152" t="s">
        <v>143</v>
      </c>
      <c r="B66" s="153"/>
      <c r="C66" s="154"/>
      <c r="D66" s="75"/>
      <c r="E66" s="74"/>
    </row>
    <row r="67" spans="4:5" s="132" customFormat="1" ht="15.75" customHeight="1">
      <c r="D67" s="75"/>
      <c r="E67" s="74"/>
    </row>
    <row r="68" spans="4:5" s="132" customFormat="1" ht="15.75" customHeight="1">
      <c r="D68" s="75"/>
      <c r="E68" s="74"/>
    </row>
    <row r="69" spans="4:5" s="132" customFormat="1" ht="15.75" customHeight="1">
      <c r="D69" s="75"/>
      <c r="E69" s="74"/>
    </row>
    <row r="70" spans="4:5" s="132" customFormat="1" ht="15.75" customHeight="1">
      <c r="D70" s="75"/>
      <c r="E70" s="74"/>
    </row>
    <row r="71" spans="4:5" s="132" customFormat="1" ht="15.75" customHeight="1">
      <c r="D71" s="75"/>
      <c r="E71" s="74"/>
    </row>
    <row r="72" spans="4:5" s="132" customFormat="1" ht="15.75" customHeight="1">
      <c r="D72" s="75"/>
      <c r="E72" s="74"/>
    </row>
    <row r="73" spans="4:5" s="132" customFormat="1" ht="15.75" customHeight="1">
      <c r="D73" s="75"/>
      <c r="E73" s="74"/>
    </row>
    <row r="74" spans="4:5" s="132" customFormat="1" ht="15.75" customHeight="1">
      <c r="D74" s="75"/>
      <c r="E74" s="74"/>
    </row>
    <row r="75" spans="4:5" s="132" customFormat="1" ht="15.75" customHeight="1">
      <c r="D75" s="75"/>
      <c r="E75" s="74"/>
    </row>
    <row r="76" spans="4:5" s="132" customFormat="1" ht="15.75" customHeight="1">
      <c r="D76" s="75"/>
      <c r="E76" s="74"/>
    </row>
    <row r="77" spans="4:5" s="132" customFormat="1" ht="15.75" customHeight="1">
      <c r="D77" s="75"/>
      <c r="E77" s="74"/>
    </row>
    <row r="78" spans="4:5" s="132" customFormat="1" ht="15.75" customHeight="1">
      <c r="D78" s="75"/>
      <c r="E78" s="74"/>
    </row>
    <row r="79" spans="4:5" s="132" customFormat="1" ht="15.75" customHeight="1">
      <c r="D79" s="75"/>
      <c r="E79" s="74"/>
    </row>
    <row r="80" spans="4:5" s="132" customFormat="1" ht="15.75" customHeight="1">
      <c r="D80" s="75"/>
      <c r="E80" s="74"/>
    </row>
    <row r="81" spans="4:5" s="132" customFormat="1" ht="15.75" customHeight="1">
      <c r="D81" s="75"/>
      <c r="E81" s="74"/>
    </row>
    <row r="82" spans="4:5" s="132" customFormat="1" ht="15.75" customHeight="1">
      <c r="D82" s="75"/>
      <c r="E82" s="74"/>
    </row>
    <row r="83" spans="4:5" s="132" customFormat="1" ht="15.75" customHeight="1">
      <c r="D83" s="75"/>
      <c r="E83" s="74"/>
    </row>
    <row r="84" spans="4:5" s="132" customFormat="1" ht="15.75" customHeight="1">
      <c r="D84" s="75"/>
      <c r="E84" s="74"/>
    </row>
    <row r="85" spans="4:5" s="132" customFormat="1" ht="15.75" customHeight="1">
      <c r="D85" s="75"/>
      <c r="E85" s="74"/>
    </row>
    <row r="86" spans="4:5" s="132" customFormat="1" ht="15.75" customHeight="1">
      <c r="D86" s="75"/>
      <c r="E86" s="74"/>
    </row>
    <row r="87" spans="4:5" s="132" customFormat="1" ht="15.75" customHeight="1">
      <c r="D87" s="75"/>
      <c r="E87" s="74"/>
    </row>
    <row r="88" spans="4:5" s="132" customFormat="1" ht="15.75" customHeight="1">
      <c r="D88" s="75"/>
      <c r="E88" s="74"/>
    </row>
    <row r="89" spans="4:5" s="132" customFormat="1" ht="15.75" customHeight="1">
      <c r="D89" s="75"/>
      <c r="E89" s="74"/>
    </row>
    <row r="90" spans="4:5" s="132" customFormat="1" ht="15.75" customHeight="1">
      <c r="D90" s="75"/>
      <c r="E90" s="74"/>
    </row>
    <row r="91" spans="4:5" s="132" customFormat="1" ht="15.75" customHeight="1">
      <c r="D91" s="75"/>
      <c r="E91" s="74"/>
    </row>
    <row r="92" spans="4:5" s="132" customFormat="1" ht="15.75" customHeight="1">
      <c r="D92" s="75"/>
      <c r="E92" s="74"/>
    </row>
    <row r="93" spans="4:5" s="132" customFormat="1" ht="15.75" customHeight="1">
      <c r="D93" s="75"/>
      <c r="E93" s="74"/>
    </row>
    <row r="94" spans="4:5" s="132" customFormat="1" ht="15.75" customHeight="1">
      <c r="D94" s="75"/>
      <c r="E94" s="74"/>
    </row>
    <row r="95" spans="4:5" s="132" customFormat="1" ht="15.75" customHeight="1">
      <c r="D95" s="75"/>
      <c r="E95" s="74"/>
    </row>
    <row r="96" spans="4:5" s="132" customFormat="1" ht="15.75" customHeight="1">
      <c r="D96" s="75"/>
      <c r="E96" s="74"/>
    </row>
    <row r="97" spans="4:5" s="132" customFormat="1" ht="15.75" customHeight="1">
      <c r="D97" s="75"/>
      <c r="E97" s="74"/>
    </row>
    <row r="98" spans="4:5" s="132" customFormat="1" ht="15.75" customHeight="1">
      <c r="D98" s="75"/>
      <c r="E98" s="74"/>
    </row>
    <row r="99" spans="4:5" s="132" customFormat="1" ht="15.75" customHeight="1">
      <c r="D99" s="75"/>
      <c r="E99" s="74"/>
    </row>
    <row r="100" spans="4:5" s="132" customFormat="1" ht="15.75" customHeight="1">
      <c r="D100" s="75"/>
      <c r="E100" s="74"/>
    </row>
    <row r="101" spans="4:5" s="132" customFormat="1" ht="15.75" customHeight="1">
      <c r="D101" s="75"/>
      <c r="E101" s="74"/>
    </row>
    <row r="102" spans="4:5" s="132" customFormat="1" ht="15.75" customHeight="1">
      <c r="D102" s="75"/>
      <c r="E102" s="74"/>
    </row>
    <row r="103" spans="4:5" s="132" customFormat="1" ht="15.75" customHeight="1">
      <c r="D103" s="75"/>
      <c r="E103" s="74"/>
    </row>
    <row r="104" spans="4:5" s="132" customFormat="1" ht="15.75" customHeight="1">
      <c r="D104" s="75"/>
      <c r="E104" s="74"/>
    </row>
    <row r="105" spans="4:5" s="132" customFormat="1" ht="15.75" customHeight="1">
      <c r="D105" s="75"/>
      <c r="E105" s="74"/>
    </row>
    <row r="106" spans="4:5" s="132" customFormat="1" ht="15.75" customHeight="1">
      <c r="D106" s="75"/>
      <c r="E106" s="74"/>
    </row>
    <row r="107" spans="4:5" s="132" customFormat="1" ht="15.75" customHeight="1">
      <c r="D107" s="75"/>
      <c r="E107" s="74"/>
    </row>
    <row r="108" spans="4:5" s="132" customFormat="1" ht="15.75" customHeight="1">
      <c r="D108" s="75"/>
      <c r="E108" s="74"/>
    </row>
    <row r="109" spans="4:5" s="132" customFormat="1" ht="15.75" customHeight="1">
      <c r="D109" s="75"/>
      <c r="E109" s="74"/>
    </row>
    <row r="110" spans="4:5" s="132" customFormat="1" ht="15.75" customHeight="1">
      <c r="D110" s="75"/>
      <c r="E110" s="74"/>
    </row>
    <row r="111" spans="4:5" s="132" customFormat="1" ht="15.75" customHeight="1">
      <c r="D111" s="75"/>
      <c r="E111" s="74"/>
    </row>
    <row r="112" spans="4:5" s="132" customFormat="1" ht="15.75" customHeight="1">
      <c r="D112" s="75"/>
      <c r="E112" s="74"/>
    </row>
    <row r="113" spans="4:5" s="132" customFormat="1" ht="15.75" customHeight="1">
      <c r="D113" s="75"/>
      <c r="E113" s="74"/>
    </row>
    <row r="114" spans="4:5" s="132" customFormat="1" ht="15.75" customHeight="1">
      <c r="D114" s="75"/>
      <c r="E114" s="74"/>
    </row>
    <row r="115" spans="4:5" s="132" customFormat="1" ht="15.75" customHeight="1">
      <c r="D115" s="75"/>
      <c r="E115" s="74"/>
    </row>
    <row r="116" spans="4:5" s="132" customFormat="1" ht="15.75" customHeight="1">
      <c r="D116" s="75"/>
      <c r="E116" s="74"/>
    </row>
    <row r="117" spans="4:5" s="132" customFormat="1" ht="15.75" customHeight="1">
      <c r="D117" s="75"/>
      <c r="E117" s="74"/>
    </row>
    <row r="118" spans="4:5" s="132" customFormat="1" ht="15.75" customHeight="1">
      <c r="D118" s="75"/>
      <c r="E118" s="74"/>
    </row>
    <row r="119" spans="4:5" s="132" customFormat="1" ht="15.75" customHeight="1">
      <c r="D119" s="75"/>
      <c r="E119" s="74"/>
    </row>
    <row r="120" spans="4:5" s="132" customFormat="1" ht="15.75" customHeight="1">
      <c r="D120" s="75"/>
      <c r="E120" s="74"/>
    </row>
    <row r="121" spans="4:5" s="132" customFormat="1" ht="15.75" customHeight="1">
      <c r="D121" s="75"/>
      <c r="E121" s="74"/>
    </row>
    <row r="122" spans="4:5" s="132" customFormat="1" ht="15.75" customHeight="1">
      <c r="D122" s="75"/>
      <c r="E122" s="74"/>
    </row>
    <row r="123" spans="4:5" s="132" customFormat="1" ht="15.75" customHeight="1">
      <c r="D123" s="75"/>
      <c r="E123" s="74"/>
    </row>
    <row r="124" spans="4:5" s="132" customFormat="1" ht="15.75" customHeight="1">
      <c r="D124" s="75"/>
      <c r="E124" s="74"/>
    </row>
    <row r="125" spans="4:5" s="132" customFormat="1" ht="15.75" customHeight="1">
      <c r="D125" s="75"/>
      <c r="E125" s="74"/>
    </row>
    <row r="126" spans="4:5" s="132" customFormat="1" ht="15.75" customHeight="1">
      <c r="D126" s="75"/>
      <c r="E126" s="74"/>
    </row>
    <row r="127" spans="4:5" s="132" customFormat="1" ht="15.75" customHeight="1">
      <c r="D127" s="75"/>
      <c r="E127" s="74"/>
    </row>
    <row r="128" spans="4:5" s="132" customFormat="1" ht="15.75" customHeight="1">
      <c r="D128" s="75"/>
      <c r="E128" s="74"/>
    </row>
    <row r="129" spans="4:5" s="132" customFormat="1" ht="15.75" customHeight="1">
      <c r="D129" s="75"/>
      <c r="E129" s="74"/>
    </row>
    <row r="130" spans="4:5" s="132" customFormat="1" ht="15.75" customHeight="1">
      <c r="D130" s="75"/>
      <c r="E130" s="74"/>
    </row>
    <row r="131" spans="4:5" s="132" customFormat="1" ht="15.75" customHeight="1">
      <c r="D131" s="75"/>
      <c r="E131" s="74"/>
    </row>
    <row r="132" spans="4:5" s="132" customFormat="1" ht="15.75" customHeight="1">
      <c r="D132" s="75"/>
      <c r="E132" s="74"/>
    </row>
    <row r="133" spans="4:5" s="132" customFormat="1" ht="15.75" customHeight="1">
      <c r="D133" s="75"/>
      <c r="E133" s="74"/>
    </row>
    <row r="134" spans="4:5" s="132" customFormat="1" ht="15.75" customHeight="1">
      <c r="D134" s="75"/>
      <c r="E134" s="74"/>
    </row>
    <row r="135" spans="4:5" s="132" customFormat="1" ht="15.75" customHeight="1">
      <c r="D135" s="75"/>
      <c r="E135" s="74"/>
    </row>
    <row r="136" spans="4:5" s="132" customFormat="1" ht="12.75">
      <c r="D136" s="75"/>
      <c r="E136" s="74"/>
    </row>
    <row r="137" spans="4:5" s="132" customFormat="1" ht="12.75">
      <c r="D137" s="75"/>
      <c r="E137" s="74"/>
    </row>
    <row r="138" spans="4:5" s="132" customFormat="1" ht="12.75">
      <c r="D138" s="75"/>
      <c r="E138" s="74"/>
    </row>
    <row r="139" spans="4:5" s="132" customFormat="1" ht="12.75">
      <c r="D139" s="75"/>
      <c r="E139" s="74"/>
    </row>
    <row r="140" spans="2:11" s="132" customFormat="1" ht="12.75">
      <c r="B140" s="1"/>
      <c r="C140" s="1"/>
      <c r="D140" s="143"/>
      <c r="E140" s="125"/>
      <c r="F140" s="29"/>
      <c r="G140" s="29"/>
      <c r="H140" s="1"/>
      <c r="I140" s="1"/>
      <c r="J140" s="1"/>
      <c r="K140" s="1"/>
    </row>
    <row r="141" spans="2:11" s="132" customFormat="1" ht="12.75">
      <c r="B141" s="1"/>
      <c r="C141" s="1"/>
      <c r="D141" s="143"/>
      <c r="E141" s="125"/>
      <c r="F141" s="29"/>
      <c r="G141" s="29"/>
      <c r="H141" s="1"/>
      <c r="I141" s="1"/>
      <c r="J141" s="1"/>
      <c r="K141" s="1"/>
    </row>
    <row r="142" spans="2:11" s="132" customFormat="1" ht="12.75">
      <c r="B142" s="1"/>
      <c r="C142" s="1"/>
      <c r="D142" s="143"/>
      <c r="E142" s="125"/>
      <c r="F142" s="29"/>
      <c r="G142" s="29"/>
      <c r="H142" s="1"/>
      <c r="I142" s="1"/>
      <c r="J142" s="1"/>
      <c r="K142" s="1"/>
    </row>
    <row r="143" spans="2:11" s="132" customFormat="1" ht="12.75">
      <c r="B143" s="1"/>
      <c r="C143" s="1"/>
      <c r="D143" s="143"/>
      <c r="E143" s="125"/>
      <c r="F143" s="29"/>
      <c r="G143" s="29"/>
      <c r="H143" s="1"/>
      <c r="I143" s="1"/>
      <c r="J143" s="1"/>
      <c r="K143" s="1"/>
    </row>
    <row r="144" spans="1:20" ht="12.75">
      <c r="A144" s="132"/>
      <c r="L144" s="132"/>
      <c r="M144" s="132"/>
      <c r="N144" s="132"/>
      <c r="O144" s="132"/>
      <c r="P144" s="132"/>
      <c r="Q144" s="132"/>
      <c r="R144" s="132"/>
      <c r="S144" s="132"/>
      <c r="T144" s="132"/>
    </row>
  </sheetData>
  <sheetProtection/>
  <mergeCells count="51">
    <mergeCell ref="B8:C8"/>
    <mergeCell ref="B9:C9"/>
    <mergeCell ref="B4:E4"/>
    <mergeCell ref="B1:E2"/>
    <mergeCell ref="B3:E3"/>
    <mergeCell ref="B7:C7"/>
    <mergeCell ref="B14:C14"/>
    <mergeCell ref="B20:C20"/>
    <mergeCell ref="B15:C15"/>
    <mergeCell ref="B32:C32"/>
    <mergeCell ref="B10:C10"/>
    <mergeCell ref="B11:C11"/>
    <mergeCell ref="B12:C12"/>
    <mergeCell ref="B13:C13"/>
    <mergeCell ref="B37:C37"/>
    <mergeCell ref="B38:C38"/>
    <mergeCell ref="B21:C21"/>
    <mergeCell ref="B22:C22"/>
    <mergeCell ref="B23:C23"/>
    <mergeCell ref="B24:C24"/>
    <mergeCell ref="B25:C25"/>
    <mergeCell ref="B26:C26"/>
    <mergeCell ref="B33:C33"/>
    <mergeCell ref="B28:C28"/>
    <mergeCell ref="B27:C27"/>
    <mergeCell ref="B34:C34"/>
    <mergeCell ref="B35:C35"/>
    <mergeCell ref="B36:C36"/>
    <mergeCell ref="B39:C39"/>
    <mergeCell ref="B44:C44"/>
    <mergeCell ref="B45:C45"/>
    <mergeCell ref="B46:C46"/>
    <mergeCell ref="A66:C66"/>
    <mergeCell ref="A16:C16"/>
    <mergeCell ref="B61:C61"/>
    <mergeCell ref="B62:C62"/>
    <mergeCell ref="B63:C63"/>
    <mergeCell ref="B64:C64"/>
    <mergeCell ref="B49:C49"/>
    <mergeCell ref="B50:C50"/>
    <mergeCell ref="B51:C51"/>
    <mergeCell ref="B57:C57"/>
    <mergeCell ref="B60:C60"/>
    <mergeCell ref="B40:C40"/>
    <mergeCell ref="B52:C52"/>
    <mergeCell ref="B65:C65"/>
    <mergeCell ref="B58:C58"/>
    <mergeCell ref="B59:C59"/>
    <mergeCell ref="A53:C53"/>
    <mergeCell ref="B47:C47"/>
    <mergeCell ref="B48:C4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99"/>
  <sheetViews>
    <sheetView zoomScalePageLayoutView="0" workbookViewId="0" topLeftCell="A1">
      <selection activeCell="A1" sqref="A1"/>
    </sheetView>
  </sheetViews>
  <sheetFormatPr defaultColWidth="9.140625" defaultRowHeight="12.75"/>
  <cols>
    <col min="1" max="1" width="46.421875" style="70" customWidth="1"/>
    <col min="2" max="2" width="14.28125" style="70" customWidth="1"/>
    <col min="3" max="3" width="13.57421875" style="70" customWidth="1"/>
    <col min="4" max="11" width="13.28125" style="70" customWidth="1"/>
    <col min="12" max="16384" width="9.140625" style="70" customWidth="1"/>
  </cols>
  <sheetData>
    <row r="1" spans="1:4" ht="12.75" customHeight="1">
      <c r="A1" s="38" t="s">
        <v>122</v>
      </c>
      <c r="B1" s="179" t="s">
        <v>125</v>
      </c>
      <c r="C1" s="180"/>
      <c r="D1" s="70" t="s">
        <v>123</v>
      </c>
    </row>
    <row r="2" spans="1:3" ht="12.75">
      <c r="A2" s="37" t="s">
        <v>116</v>
      </c>
      <c r="B2" s="177">
        <f>D73+D76</f>
        <v>269177</v>
      </c>
      <c r="C2" s="178"/>
    </row>
    <row r="3" spans="1:3" ht="12.75">
      <c r="A3" s="37" t="s">
        <v>117</v>
      </c>
      <c r="B3" s="177">
        <f>D88</f>
        <v>271732</v>
      </c>
      <c r="C3" s="178"/>
    </row>
    <row r="4" spans="1:3" ht="12.75">
      <c r="A4" s="37" t="s">
        <v>118</v>
      </c>
      <c r="B4" s="177">
        <f>D79</f>
        <v>224829</v>
      </c>
      <c r="C4" s="178"/>
    </row>
    <row r="5" spans="1:3" ht="12.75">
      <c r="A5" s="37" t="s">
        <v>119</v>
      </c>
      <c r="B5" s="178" t="s">
        <v>190</v>
      </c>
      <c r="C5" s="178"/>
    </row>
    <row r="6" spans="1:3" ht="12.75">
      <c r="A6" s="37" t="s">
        <v>120</v>
      </c>
      <c r="B6" s="177">
        <f>D82+D91</f>
        <v>103232</v>
      </c>
      <c r="C6" s="178"/>
    </row>
    <row r="7" spans="1:3" ht="12.75">
      <c r="A7" s="37" t="s">
        <v>121</v>
      </c>
      <c r="B7" s="177">
        <f>D85</f>
        <v>184500</v>
      </c>
      <c r="C7" s="178"/>
    </row>
    <row r="8" spans="1:3" ht="12.75">
      <c r="A8" s="37" t="s">
        <v>124</v>
      </c>
      <c r="B8" s="177">
        <f>D94</f>
        <v>74416</v>
      </c>
      <c r="C8" s="177"/>
    </row>
    <row r="10" spans="1:11" s="69" customFormat="1" ht="15" customHeight="1">
      <c r="A10" s="35" t="s">
        <v>183</v>
      </c>
      <c r="B10" s="41">
        <v>2000</v>
      </c>
      <c r="C10" s="41">
        <v>2001</v>
      </c>
      <c r="D10" s="41">
        <v>2002</v>
      </c>
      <c r="E10" s="41">
        <v>2003</v>
      </c>
      <c r="F10" s="41">
        <v>2004</v>
      </c>
      <c r="G10" s="41">
        <v>2005</v>
      </c>
      <c r="H10" s="41">
        <v>2006</v>
      </c>
      <c r="I10" s="41">
        <v>2007</v>
      </c>
      <c r="J10" s="41">
        <v>2008</v>
      </c>
      <c r="K10" s="41">
        <v>2009</v>
      </c>
    </row>
    <row r="11" spans="1:11" ht="15" customHeight="1">
      <c r="A11" s="31" t="s">
        <v>182</v>
      </c>
      <c r="B11" s="33">
        <v>122205566</v>
      </c>
      <c r="C11" s="33">
        <v>116254264</v>
      </c>
      <c r="D11" s="33">
        <v>123856970</v>
      </c>
      <c r="E11" s="48">
        <v>127723786</v>
      </c>
      <c r="F11" s="33">
        <v>134458147</v>
      </c>
      <c r="G11" s="33">
        <v>185699147</v>
      </c>
      <c r="H11" s="33"/>
      <c r="I11" s="33">
        <v>168972986</v>
      </c>
      <c r="J11" s="33">
        <v>180241486</v>
      </c>
      <c r="K11" s="33">
        <v>139232191</v>
      </c>
    </row>
    <row r="12" spans="1:11" ht="15" customHeight="1">
      <c r="A12" s="31" t="s">
        <v>180</v>
      </c>
      <c r="B12" s="33">
        <v>3313</v>
      </c>
      <c r="C12" s="33">
        <v>3783</v>
      </c>
      <c r="D12" s="33">
        <v>3873</v>
      </c>
      <c r="E12" s="48">
        <v>3785</v>
      </c>
      <c r="F12" s="33">
        <v>3921</v>
      </c>
      <c r="G12" s="33">
        <v>3943</v>
      </c>
      <c r="H12" s="33">
        <v>4054</v>
      </c>
      <c r="I12" s="33">
        <v>4232</v>
      </c>
      <c r="J12" s="33">
        <v>4255</v>
      </c>
      <c r="K12" s="33">
        <v>4255</v>
      </c>
    </row>
    <row r="13" spans="1:11" ht="15" customHeight="1">
      <c r="A13" s="5" t="s">
        <v>181</v>
      </c>
      <c r="B13" s="2"/>
      <c r="C13" s="2"/>
      <c r="D13" s="2"/>
      <c r="E13" s="44">
        <v>32</v>
      </c>
      <c r="F13" s="2">
        <v>32</v>
      </c>
      <c r="G13" s="2">
        <v>32</v>
      </c>
      <c r="H13" s="2">
        <v>32</v>
      </c>
      <c r="I13" s="2">
        <v>32</v>
      </c>
      <c r="J13" s="2">
        <v>32</v>
      </c>
      <c r="K13" s="2"/>
    </row>
    <row r="14" ht="15" customHeight="1"/>
    <row r="15" spans="1:2" ht="15" customHeight="1" thickBot="1">
      <c r="A15" s="176" t="s">
        <v>27</v>
      </c>
      <c r="B15" s="176"/>
    </row>
    <row r="16" spans="1:4" ht="15" customHeight="1">
      <c r="A16" s="78"/>
      <c r="B16" s="78" t="s">
        <v>28</v>
      </c>
      <c r="C16" s="36" t="s">
        <v>29</v>
      </c>
      <c r="D16" s="36" t="s">
        <v>30</v>
      </c>
    </row>
    <row r="17" spans="1:4" ht="15" customHeight="1">
      <c r="A17" s="36" t="s">
        <v>31</v>
      </c>
      <c r="B17" s="67">
        <v>802489</v>
      </c>
      <c r="C17" s="67">
        <v>323502</v>
      </c>
      <c r="D17" s="67">
        <v>1125991</v>
      </c>
    </row>
    <row r="18" spans="1:4" ht="15" customHeight="1">
      <c r="A18" s="36" t="s">
        <v>32</v>
      </c>
      <c r="B18" s="68">
        <v>18925</v>
      </c>
      <c r="C18" s="68">
        <v>6617</v>
      </c>
      <c r="D18" s="68">
        <v>25541</v>
      </c>
    </row>
    <row r="19" spans="1:4" ht="15" customHeight="1">
      <c r="A19" s="36" t="s">
        <v>33</v>
      </c>
      <c r="B19" s="67">
        <v>709035</v>
      </c>
      <c r="C19" s="67">
        <v>244529</v>
      </c>
      <c r="D19" s="67">
        <v>953563</v>
      </c>
    </row>
    <row r="20" ht="15" customHeight="1">
      <c r="A20" s="71" t="s">
        <v>34</v>
      </c>
    </row>
    <row r="21" ht="15" customHeight="1">
      <c r="A21" s="71" t="s">
        <v>35</v>
      </c>
    </row>
    <row r="22" ht="15" customHeight="1">
      <c r="A22" s="76" t="s">
        <v>36</v>
      </c>
    </row>
    <row r="23" spans="1:2" ht="15" customHeight="1">
      <c r="A23" s="71" t="s">
        <v>37</v>
      </c>
      <c r="B23" s="71" t="s">
        <v>42</v>
      </c>
    </row>
    <row r="24" spans="1:2" ht="15" customHeight="1">
      <c r="A24" s="71" t="s">
        <v>38</v>
      </c>
      <c r="B24" s="71" t="s">
        <v>43</v>
      </c>
    </row>
    <row r="25" spans="1:2" ht="15" customHeight="1">
      <c r="A25" s="71" t="s">
        <v>39</v>
      </c>
      <c r="B25" s="71" t="s">
        <v>44</v>
      </c>
    </row>
    <row r="26" spans="1:2" ht="15" customHeight="1">
      <c r="A26" s="71" t="s">
        <v>40</v>
      </c>
      <c r="B26" s="71" t="s">
        <v>45</v>
      </c>
    </row>
    <row r="27" spans="1:2" ht="15" customHeight="1">
      <c r="A27" s="71" t="s">
        <v>41</v>
      </c>
      <c r="B27" s="71" t="s">
        <v>46</v>
      </c>
    </row>
    <row r="28" ht="15" customHeight="1">
      <c r="A28" s="71" t="s">
        <v>47</v>
      </c>
    </row>
    <row r="29" ht="15" customHeight="1">
      <c r="A29" s="76" t="s">
        <v>58</v>
      </c>
    </row>
    <row r="30" spans="1:4" ht="15" customHeight="1">
      <c r="A30" s="37"/>
      <c r="B30" s="37" t="s">
        <v>28</v>
      </c>
      <c r="C30" s="37" t="s">
        <v>29</v>
      </c>
      <c r="D30" s="37" t="s">
        <v>30</v>
      </c>
    </row>
    <row r="31" spans="1:4" ht="15" customHeight="1">
      <c r="A31" s="37" t="s">
        <v>51</v>
      </c>
      <c r="B31" s="36">
        <v>47.5</v>
      </c>
      <c r="C31" s="36">
        <v>113.5</v>
      </c>
      <c r="D31" s="36">
        <v>161.1</v>
      </c>
    </row>
    <row r="32" spans="1:4" ht="15" customHeight="1">
      <c r="A32" s="37" t="s">
        <v>326</v>
      </c>
      <c r="B32" s="37">
        <v>197.1</v>
      </c>
      <c r="C32" s="36">
        <v>1.2</v>
      </c>
      <c r="D32" s="36">
        <v>198.3</v>
      </c>
    </row>
    <row r="33" spans="1:4" ht="15" customHeight="1">
      <c r="A33" s="37" t="s">
        <v>52</v>
      </c>
      <c r="B33" s="36">
        <v>426.6</v>
      </c>
      <c r="C33" s="36">
        <v>398.2</v>
      </c>
      <c r="D33" s="36">
        <v>824.8</v>
      </c>
    </row>
    <row r="34" spans="1:4" ht="15" customHeight="1">
      <c r="A34" s="37" t="s">
        <v>53</v>
      </c>
      <c r="B34" s="36">
        <f>57.4+63.1</f>
        <v>120.5</v>
      </c>
      <c r="C34" s="36">
        <f>6.4+7.1</f>
        <v>13.5</v>
      </c>
      <c r="D34" s="36">
        <f>63.8+70.2</f>
        <v>134</v>
      </c>
    </row>
    <row r="35" spans="1:4" ht="15" customHeight="1">
      <c r="A35" s="37" t="s">
        <v>54</v>
      </c>
      <c r="B35" s="36">
        <f>125+12.3+3.9+29.9+8.5</f>
        <v>179.60000000000002</v>
      </c>
      <c r="C35" s="36">
        <f>36.9+3+23.7+6.8</f>
        <v>70.39999999999999</v>
      </c>
      <c r="D35" s="36">
        <f>161.9+12.3+6.9+53.6+15.3</f>
        <v>250.00000000000003</v>
      </c>
    </row>
    <row r="36" spans="1:4" ht="15" customHeight="1">
      <c r="A36" s="37" t="s">
        <v>55</v>
      </c>
      <c r="B36" s="36">
        <v>367.2</v>
      </c>
      <c r="C36" s="36">
        <v>1</v>
      </c>
      <c r="D36" s="36">
        <v>368.3</v>
      </c>
    </row>
    <row r="37" spans="1:4" ht="15" customHeight="1">
      <c r="A37" s="37" t="s">
        <v>56</v>
      </c>
      <c r="B37" s="36">
        <f>2.8+2.1</f>
        <v>4.9</v>
      </c>
      <c r="C37" s="36">
        <f>0+2.1</f>
        <v>2.1</v>
      </c>
      <c r="D37" s="36">
        <f>2.8+4.1</f>
        <v>6.8999999999999995</v>
      </c>
    </row>
    <row r="38" spans="1:4" ht="15" customHeight="1">
      <c r="A38" s="37" t="s">
        <v>57</v>
      </c>
      <c r="B38" s="36">
        <f>26.4+2.4+4.2+0.2+1.2+4.8+0.1+0.9+0.2</f>
        <v>40.400000000000006</v>
      </c>
      <c r="C38" s="36">
        <f>48.4+2+2+0.5+2.3+0.1+0.4+0.2</f>
        <v>55.9</v>
      </c>
      <c r="D38" s="36">
        <f>74.7+4.4+6.2+0.1+0.2+1.7+7.1+0.1+1.3+0.4</f>
        <v>96.2</v>
      </c>
    </row>
    <row r="39" ht="15" customHeight="1">
      <c r="A39" s="71"/>
    </row>
    <row r="40" ht="15" customHeight="1">
      <c r="A40" s="77" t="s">
        <v>48</v>
      </c>
    </row>
    <row r="41" ht="15" customHeight="1">
      <c r="A41" s="71" t="s">
        <v>49</v>
      </c>
    </row>
    <row r="42" ht="15" customHeight="1">
      <c r="A42" s="71" t="s">
        <v>50</v>
      </c>
    </row>
    <row r="43" ht="15" customHeight="1">
      <c r="A43" s="77" t="s">
        <v>326</v>
      </c>
    </row>
    <row r="44" ht="15" customHeight="1">
      <c r="A44" s="71" t="s">
        <v>59</v>
      </c>
    </row>
    <row r="45" ht="15" customHeight="1">
      <c r="A45" s="71" t="s">
        <v>60</v>
      </c>
    </row>
    <row r="46" ht="15" customHeight="1">
      <c r="A46" s="77" t="s">
        <v>52</v>
      </c>
    </row>
    <row r="47" ht="15" customHeight="1">
      <c r="A47" s="71" t="s">
        <v>61</v>
      </c>
    </row>
    <row r="48" ht="15" customHeight="1">
      <c r="A48" s="71" t="s">
        <v>62</v>
      </c>
    </row>
    <row r="49" ht="15" customHeight="1">
      <c r="A49" s="71" t="s">
        <v>63</v>
      </c>
    </row>
    <row r="50" ht="15" customHeight="1">
      <c r="A50" s="71" t="s">
        <v>64</v>
      </c>
    </row>
    <row r="51" ht="15" customHeight="1">
      <c r="A51" s="77" t="s">
        <v>53</v>
      </c>
    </row>
    <row r="52" ht="15" customHeight="1">
      <c r="A52" s="71" t="s">
        <v>65</v>
      </c>
    </row>
    <row r="53" ht="15" customHeight="1">
      <c r="A53" s="71" t="s">
        <v>68</v>
      </c>
    </row>
    <row r="54" ht="15" customHeight="1">
      <c r="A54" s="71" t="s">
        <v>66</v>
      </c>
    </row>
    <row r="55" ht="15" customHeight="1">
      <c r="A55" s="71" t="s">
        <v>67</v>
      </c>
    </row>
    <row r="56" ht="15" customHeight="1">
      <c r="A56" s="77" t="s">
        <v>69</v>
      </c>
    </row>
    <row r="57" ht="15" customHeight="1">
      <c r="A57" s="71" t="s">
        <v>70</v>
      </c>
    </row>
    <row r="58" ht="15" customHeight="1">
      <c r="A58" s="70" t="s">
        <v>71</v>
      </c>
    </row>
    <row r="59" ht="15" customHeight="1">
      <c r="A59" s="71" t="s">
        <v>72</v>
      </c>
    </row>
    <row r="60" ht="15" customHeight="1">
      <c r="A60" s="71" t="s">
        <v>73</v>
      </c>
    </row>
    <row r="61" ht="15" customHeight="1">
      <c r="A61" s="71" t="s">
        <v>74</v>
      </c>
    </row>
    <row r="62" ht="15" customHeight="1">
      <c r="A62" s="71" t="s">
        <v>75</v>
      </c>
    </row>
    <row r="63" ht="15" customHeight="1">
      <c r="A63" s="77" t="s">
        <v>76</v>
      </c>
    </row>
    <row r="64" ht="15" customHeight="1">
      <c r="A64" s="71" t="s">
        <v>78</v>
      </c>
    </row>
    <row r="65" ht="15" customHeight="1">
      <c r="A65" s="71" t="s">
        <v>77</v>
      </c>
    </row>
    <row r="66" ht="15" customHeight="1">
      <c r="A66" s="77" t="s">
        <v>79</v>
      </c>
    </row>
    <row r="67" ht="15" customHeight="1">
      <c r="A67" s="71" t="s">
        <v>80</v>
      </c>
    </row>
    <row r="68" ht="15" customHeight="1">
      <c r="A68" s="77" t="s">
        <v>81</v>
      </c>
    </row>
    <row r="69" ht="15" customHeight="1">
      <c r="A69" s="71" t="s">
        <v>82</v>
      </c>
    </row>
    <row r="70" ht="15" customHeight="1">
      <c r="A70" s="71" t="s">
        <v>83</v>
      </c>
    </row>
    <row r="71" ht="15" customHeight="1">
      <c r="A71" s="71" t="s">
        <v>84</v>
      </c>
    </row>
    <row r="72" spans="1:4" ht="15" customHeight="1" thickBot="1">
      <c r="A72" s="119"/>
      <c r="B72" s="80" t="s">
        <v>28</v>
      </c>
      <c r="C72" s="80" t="s">
        <v>29</v>
      </c>
      <c r="D72" s="80" t="s">
        <v>30</v>
      </c>
    </row>
    <row r="73" spans="1:4" ht="15" customHeight="1">
      <c r="A73" s="82" t="s">
        <v>106</v>
      </c>
      <c r="B73" s="83">
        <v>45599</v>
      </c>
      <c r="C73" s="83">
        <v>108933</v>
      </c>
      <c r="D73" s="84">
        <v>154532</v>
      </c>
    </row>
    <row r="74" spans="1:4" ht="15" customHeight="1">
      <c r="A74" s="85" t="s">
        <v>85</v>
      </c>
      <c r="B74" s="36">
        <v>703</v>
      </c>
      <c r="C74" s="68">
        <v>1680</v>
      </c>
      <c r="D74" s="86">
        <v>2383</v>
      </c>
    </row>
    <row r="75" spans="1:4" ht="15" customHeight="1" thickBot="1">
      <c r="A75" s="87" t="s">
        <v>86</v>
      </c>
      <c r="B75" s="88">
        <v>29202</v>
      </c>
      <c r="C75" s="88">
        <v>69761</v>
      </c>
      <c r="D75" s="89">
        <v>98963</v>
      </c>
    </row>
    <row r="76" spans="1:4" ht="15" customHeight="1">
      <c r="A76" s="82" t="s">
        <v>107</v>
      </c>
      <c r="B76" s="83">
        <v>113967</v>
      </c>
      <c r="C76" s="117">
        <v>678</v>
      </c>
      <c r="D76" s="84">
        <v>114645</v>
      </c>
    </row>
    <row r="77" spans="1:4" ht="15" customHeight="1">
      <c r="A77" s="85" t="s">
        <v>87</v>
      </c>
      <c r="B77" s="68">
        <v>1818</v>
      </c>
      <c r="C77" s="36">
        <v>11</v>
      </c>
      <c r="D77" s="86">
        <v>1829</v>
      </c>
    </row>
    <row r="78" spans="1:4" ht="15" customHeight="1" thickBot="1">
      <c r="A78" s="87" t="s">
        <v>88</v>
      </c>
      <c r="B78" s="88">
        <v>52991</v>
      </c>
      <c r="C78" s="118">
        <v>315</v>
      </c>
      <c r="D78" s="89">
        <v>53307</v>
      </c>
    </row>
    <row r="79" spans="1:4" ht="15" customHeight="1">
      <c r="A79" s="82" t="s">
        <v>108</v>
      </c>
      <c r="B79" s="83">
        <v>116366</v>
      </c>
      <c r="C79" s="83">
        <v>108463</v>
      </c>
      <c r="D79" s="84">
        <v>224829</v>
      </c>
    </row>
    <row r="80" spans="1:4" ht="15" customHeight="1">
      <c r="A80" s="85" t="s">
        <v>89</v>
      </c>
      <c r="B80" s="68">
        <v>2509</v>
      </c>
      <c r="C80" s="68">
        <v>2338</v>
      </c>
      <c r="D80" s="86">
        <v>4847</v>
      </c>
    </row>
    <row r="81" spans="1:4" ht="15" customHeight="1" thickBot="1">
      <c r="A81" s="87" t="s">
        <v>90</v>
      </c>
      <c r="B81" s="88">
        <v>79593</v>
      </c>
      <c r="C81" s="88">
        <v>74187</v>
      </c>
      <c r="D81" s="89">
        <v>153780</v>
      </c>
    </row>
    <row r="82" spans="1:4" ht="15" customHeight="1">
      <c r="A82" s="82" t="s">
        <v>109</v>
      </c>
      <c r="B82" s="83">
        <v>88854</v>
      </c>
      <c r="C82" s="83">
        <v>9962</v>
      </c>
      <c r="D82" s="84">
        <v>98816</v>
      </c>
    </row>
    <row r="83" spans="1:4" ht="15" customHeight="1">
      <c r="A83" s="85" t="s">
        <v>91</v>
      </c>
      <c r="B83" s="68">
        <v>1592</v>
      </c>
      <c r="C83" s="36">
        <v>179</v>
      </c>
      <c r="D83" s="86">
        <v>1770</v>
      </c>
    </row>
    <row r="84" spans="1:4" ht="15" customHeight="1" thickBot="1">
      <c r="A84" s="87" t="s">
        <v>92</v>
      </c>
      <c r="B84" s="88">
        <v>97745</v>
      </c>
      <c r="C84" s="88">
        <v>10973</v>
      </c>
      <c r="D84" s="89">
        <v>108718</v>
      </c>
    </row>
    <row r="85" spans="1:4" ht="15" customHeight="1">
      <c r="A85" s="82" t="s">
        <v>110</v>
      </c>
      <c r="B85" s="83">
        <v>132545</v>
      </c>
      <c r="C85" s="83">
        <v>51881</v>
      </c>
      <c r="D85" s="84">
        <v>184500</v>
      </c>
    </row>
    <row r="86" spans="1:4" ht="15" customHeight="1">
      <c r="A86" s="85" t="s">
        <v>93</v>
      </c>
      <c r="B86" s="68">
        <v>4979</v>
      </c>
      <c r="C86" s="68">
        <v>1949</v>
      </c>
      <c r="D86" s="86">
        <v>6930</v>
      </c>
    </row>
    <row r="87" spans="1:4" ht="15" customHeight="1" thickBot="1">
      <c r="A87" s="87" t="s">
        <v>94</v>
      </c>
      <c r="B87" s="88">
        <v>149427</v>
      </c>
      <c r="C87" s="88">
        <v>58490</v>
      </c>
      <c r="D87" s="89">
        <v>208000</v>
      </c>
    </row>
    <row r="88" spans="1:4" ht="15" customHeight="1">
      <c r="A88" s="82" t="s">
        <v>111</v>
      </c>
      <c r="B88" s="83">
        <v>270994</v>
      </c>
      <c r="C88" s="117">
        <v>738</v>
      </c>
      <c r="D88" s="84">
        <v>271732</v>
      </c>
    </row>
    <row r="89" spans="1:4" ht="15" customHeight="1">
      <c r="A89" s="85" t="s">
        <v>95</v>
      </c>
      <c r="B89" s="68">
        <v>6940</v>
      </c>
      <c r="C89" s="36">
        <v>19</v>
      </c>
      <c r="D89" s="86">
        <v>6959</v>
      </c>
    </row>
    <row r="90" spans="1:4" ht="15" customHeight="1" thickBot="1">
      <c r="A90" s="87" t="s">
        <v>96</v>
      </c>
      <c r="B90" s="88">
        <v>272609</v>
      </c>
      <c r="C90" s="118">
        <v>742</v>
      </c>
      <c r="D90" s="89">
        <v>273352</v>
      </c>
    </row>
    <row r="91" spans="1:4" ht="15" customHeight="1">
      <c r="A91" s="82" t="s">
        <v>105</v>
      </c>
      <c r="B91" s="83">
        <v>3155</v>
      </c>
      <c r="C91" s="83">
        <v>1261</v>
      </c>
      <c r="D91" s="84">
        <v>4416</v>
      </c>
    </row>
    <row r="92" spans="1:4" ht="15" customHeight="1">
      <c r="A92" s="85" t="s">
        <v>97</v>
      </c>
      <c r="B92" s="36">
        <v>59</v>
      </c>
      <c r="C92" s="36">
        <v>29</v>
      </c>
      <c r="D92" s="120">
        <v>88</v>
      </c>
    </row>
    <row r="93" spans="1:4" ht="15" customHeight="1" thickBot="1">
      <c r="A93" s="87" t="s">
        <v>98</v>
      </c>
      <c r="B93" s="88">
        <v>2575</v>
      </c>
      <c r="C93" s="88">
        <v>1679</v>
      </c>
      <c r="D93" s="89">
        <v>4255</v>
      </c>
    </row>
    <row r="94" spans="1:4" ht="15" customHeight="1">
      <c r="A94" s="121" t="s">
        <v>104</v>
      </c>
      <c r="B94" s="116">
        <v>32904</v>
      </c>
      <c r="C94" s="116">
        <v>41880</v>
      </c>
      <c r="D94" s="122">
        <v>74416</v>
      </c>
    </row>
    <row r="95" spans="1:4" ht="15" customHeight="1">
      <c r="A95" s="85" t="s">
        <v>99</v>
      </c>
      <c r="B95" s="36">
        <v>356</v>
      </c>
      <c r="C95" s="36">
        <v>415</v>
      </c>
      <c r="D95" s="120">
        <v>766</v>
      </c>
    </row>
    <row r="96" spans="1:4" ht="15" customHeight="1" thickBot="1">
      <c r="A96" s="123" t="s">
        <v>100</v>
      </c>
      <c r="B96" s="81">
        <v>25788</v>
      </c>
      <c r="C96" s="81">
        <v>28648</v>
      </c>
      <c r="D96" s="124">
        <v>54086</v>
      </c>
    </row>
    <row r="97" spans="1:4" ht="15" customHeight="1">
      <c r="A97" s="82" t="s">
        <v>103</v>
      </c>
      <c r="B97" s="83">
        <v>802489</v>
      </c>
      <c r="C97" s="83">
        <v>323502</v>
      </c>
      <c r="D97" s="84">
        <v>1125991</v>
      </c>
    </row>
    <row r="98" spans="1:4" ht="15" customHeight="1">
      <c r="A98" s="85" t="s">
        <v>101</v>
      </c>
      <c r="B98" s="68">
        <v>18925</v>
      </c>
      <c r="C98" s="68">
        <v>6617</v>
      </c>
      <c r="D98" s="86">
        <v>25541</v>
      </c>
    </row>
    <row r="99" spans="1:4" ht="15" customHeight="1" thickBot="1">
      <c r="A99" s="87" t="s">
        <v>102</v>
      </c>
      <c r="B99" s="88">
        <v>709035</v>
      </c>
      <c r="C99" s="88">
        <v>244529</v>
      </c>
      <c r="D99" s="89">
        <v>953563</v>
      </c>
    </row>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sheetData>
  <sheetProtection/>
  <mergeCells count="9">
    <mergeCell ref="A15:B15"/>
    <mergeCell ref="B8:C8"/>
    <mergeCell ref="B7:C7"/>
    <mergeCell ref="B1:C1"/>
    <mergeCell ref="B2:C2"/>
    <mergeCell ref="B3:C3"/>
    <mergeCell ref="B4:C4"/>
    <mergeCell ref="B5:C5"/>
    <mergeCell ref="B6:C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132"/>
  <sheetViews>
    <sheetView zoomScalePageLayoutView="0" workbookViewId="0" topLeftCell="A1">
      <selection activeCell="A1" sqref="A1"/>
    </sheetView>
  </sheetViews>
  <sheetFormatPr defaultColWidth="9.140625" defaultRowHeight="12.75"/>
  <cols>
    <col min="1" max="1" width="35.28125" style="70" customWidth="1"/>
    <col min="2" max="3" width="13.421875" style="70" customWidth="1"/>
    <col min="4" max="11" width="11.140625" style="70" customWidth="1"/>
    <col min="12" max="16384" width="9.140625" style="70" customWidth="1"/>
  </cols>
  <sheetData>
    <row r="1" spans="1:4" ht="12.75" customHeight="1">
      <c r="A1" s="38" t="s">
        <v>309</v>
      </c>
      <c r="B1" s="179" t="s">
        <v>115</v>
      </c>
      <c r="C1" s="180"/>
      <c r="D1" s="70" t="s">
        <v>144</v>
      </c>
    </row>
    <row r="2" spans="1:3" ht="12.75">
      <c r="A2" s="37" t="s">
        <v>116</v>
      </c>
      <c r="B2" s="177">
        <f>B64+B71</f>
        <v>569239</v>
      </c>
      <c r="C2" s="178"/>
    </row>
    <row r="3" spans="1:3" ht="12.75">
      <c r="A3" s="37" t="s">
        <v>117</v>
      </c>
      <c r="B3" s="177">
        <f>B106</f>
        <v>86760</v>
      </c>
      <c r="C3" s="178"/>
    </row>
    <row r="4" spans="1:3" ht="12.75">
      <c r="A4" s="37" t="s">
        <v>118</v>
      </c>
      <c r="B4" s="177">
        <f>B78</f>
        <v>577466</v>
      </c>
      <c r="C4" s="178"/>
    </row>
    <row r="5" spans="1:3" ht="12.75">
      <c r="A5" s="37" t="s">
        <v>119</v>
      </c>
      <c r="B5" s="177">
        <f>B85</f>
        <v>952435</v>
      </c>
      <c r="C5" s="178"/>
    </row>
    <row r="6" spans="1:3" ht="12.75">
      <c r="A6" s="37" t="s">
        <v>120</v>
      </c>
      <c r="B6" s="177">
        <f>B92+B113</f>
        <v>616590</v>
      </c>
      <c r="C6" s="178"/>
    </row>
    <row r="7" spans="1:3" ht="12.75">
      <c r="A7" s="37" t="s">
        <v>121</v>
      </c>
      <c r="B7" s="177">
        <f>B99</f>
        <v>246525</v>
      </c>
      <c r="C7" s="178"/>
    </row>
    <row r="8" spans="1:3" ht="12.75">
      <c r="A8" s="37" t="s">
        <v>124</v>
      </c>
      <c r="B8" s="177">
        <f>B120</f>
        <v>1406</v>
      </c>
      <c r="C8" s="177"/>
    </row>
    <row r="9" spans="1:3" ht="12.75">
      <c r="A9" s="71"/>
      <c r="B9" s="97"/>
      <c r="C9" s="97"/>
    </row>
    <row r="10" spans="1:11" s="69" customFormat="1" ht="15" customHeight="1">
      <c r="A10" s="35" t="s">
        <v>183</v>
      </c>
      <c r="B10" s="41">
        <v>2000</v>
      </c>
      <c r="C10" s="41">
        <v>2001</v>
      </c>
      <c r="D10" s="41">
        <v>2002</v>
      </c>
      <c r="E10" s="41">
        <v>2003</v>
      </c>
      <c r="F10" s="41">
        <v>2004</v>
      </c>
      <c r="G10" s="41">
        <v>2005</v>
      </c>
      <c r="H10" s="41">
        <v>2006</v>
      </c>
      <c r="I10" s="41">
        <v>2007</v>
      </c>
      <c r="J10" s="41">
        <v>2008</v>
      </c>
      <c r="K10" s="41">
        <v>2009</v>
      </c>
    </row>
    <row r="11" spans="1:11" ht="15" customHeight="1">
      <c r="A11" s="31" t="s">
        <v>182</v>
      </c>
      <c r="B11" s="33"/>
      <c r="C11" s="33"/>
      <c r="D11" s="33"/>
      <c r="E11" s="42"/>
      <c r="F11" s="33"/>
      <c r="G11" s="33"/>
      <c r="H11" s="33"/>
      <c r="I11" s="33"/>
      <c r="J11" s="33">
        <v>9159494</v>
      </c>
      <c r="K11" s="33">
        <v>14388509</v>
      </c>
    </row>
    <row r="12" spans="1:11" ht="15" customHeight="1">
      <c r="A12" s="31" t="s">
        <v>180</v>
      </c>
      <c r="B12" s="33"/>
      <c r="C12" s="33"/>
      <c r="D12" s="33"/>
      <c r="E12" s="33"/>
      <c r="F12" s="33"/>
      <c r="G12" s="33"/>
      <c r="H12" s="33"/>
      <c r="I12" s="33"/>
      <c r="J12" s="33">
        <v>249</v>
      </c>
      <c r="K12" s="33">
        <v>249</v>
      </c>
    </row>
    <row r="13" spans="1:11" ht="15" customHeight="1">
      <c r="A13" s="5" t="s">
        <v>181</v>
      </c>
      <c r="B13" s="2"/>
      <c r="C13" s="2"/>
      <c r="D13" s="2"/>
      <c r="E13" s="44"/>
      <c r="F13" s="2"/>
      <c r="G13" s="2"/>
      <c r="H13" s="2"/>
      <c r="I13" s="2"/>
      <c r="J13" s="2">
        <v>4796</v>
      </c>
      <c r="K13" s="2">
        <v>4796</v>
      </c>
    </row>
    <row r="14" ht="15" customHeight="1"/>
    <row r="15" spans="1:2" ht="13.5" thickBot="1">
      <c r="A15" s="176" t="s">
        <v>647</v>
      </c>
      <c r="B15" s="176"/>
    </row>
    <row r="16" ht="15" customHeight="1">
      <c r="A16" s="71" t="s">
        <v>316</v>
      </c>
    </row>
    <row r="17" ht="15" customHeight="1">
      <c r="A17" s="71" t="s">
        <v>317</v>
      </c>
    </row>
    <row r="18" ht="15" customHeight="1">
      <c r="A18" s="77" t="s">
        <v>333</v>
      </c>
    </row>
    <row r="19" ht="15" customHeight="1">
      <c r="A19" s="71" t="s">
        <v>318</v>
      </c>
    </row>
    <row r="20" ht="15" customHeight="1">
      <c r="A20" s="71" t="s">
        <v>319</v>
      </c>
    </row>
    <row r="21" ht="15" customHeight="1">
      <c r="A21" s="71" t="s">
        <v>320</v>
      </c>
    </row>
    <row r="22" ht="15" customHeight="1">
      <c r="A22" s="71" t="s">
        <v>321</v>
      </c>
    </row>
    <row r="23" ht="15" customHeight="1">
      <c r="A23" s="71" t="s">
        <v>322</v>
      </c>
    </row>
    <row r="24" ht="15" customHeight="1">
      <c r="A24" s="71" t="s">
        <v>323</v>
      </c>
    </row>
    <row r="25" ht="15" customHeight="1">
      <c r="A25" s="77" t="s">
        <v>326</v>
      </c>
    </row>
    <row r="26" ht="15" customHeight="1">
      <c r="A26" s="71" t="s">
        <v>324</v>
      </c>
    </row>
    <row r="27" ht="15" customHeight="1">
      <c r="A27" s="71" t="s">
        <v>325</v>
      </c>
    </row>
    <row r="28" ht="15" customHeight="1">
      <c r="A28" s="71" t="s">
        <v>327</v>
      </c>
    </row>
    <row r="29" ht="15" customHeight="1">
      <c r="A29" s="71" t="s">
        <v>328</v>
      </c>
    </row>
    <row r="30" ht="15" customHeight="1">
      <c r="A30" s="77" t="s">
        <v>329</v>
      </c>
    </row>
    <row r="31" ht="15" customHeight="1">
      <c r="A31" s="71" t="s">
        <v>330</v>
      </c>
    </row>
    <row r="32" ht="15" customHeight="1">
      <c r="A32" s="71" t="s">
        <v>331</v>
      </c>
    </row>
    <row r="33" ht="15" customHeight="1">
      <c r="A33" s="77" t="s">
        <v>332</v>
      </c>
    </row>
    <row r="34" ht="15" customHeight="1">
      <c r="A34" s="71" t="s">
        <v>334</v>
      </c>
    </row>
    <row r="35" ht="15" customHeight="1">
      <c r="A35" s="71" t="s">
        <v>335</v>
      </c>
    </row>
    <row r="36" ht="15" customHeight="1">
      <c r="A36" s="71" t="s">
        <v>336</v>
      </c>
    </row>
    <row r="37" ht="15" customHeight="1">
      <c r="A37" s="77" t="s">
        <v>337</v>
      </c>
    </row>
    <row r="38" ht="15" customHeight="1">
      <c r="A38" s="71" t="s">
        <v>338</v>
      </c>
    </row>
    <row r="39" ht="15" customHeight="1">
      <c r="A39" s="77" t="s">
        <v>339</v>
      </c>
    </row>
    <row r="40" ht="15" customHeight="1">
      <c r="A40" s="71" t="s">
        <v>340</v>
      </c>
    </row>
    <row r="41" ht="15" customHeight="1">
      <c r="A41" s="71" t="s">
        <v>341</v>
      </c>
    </row>
    <row r="42" ht="15" customHeight="1">
      <c r="A42" s="77" t="s">
        <v>342</v>
      </c>
    </row>
    <row r="43" ht="15" customHeight="1">
      <c r="A43" s="71" t="s">
        <v>343</v>
      </c>
    </row>
    <row r="44" ht="15" customHeight="1">
      <c r="A44" s="71" t="s">
        <v>344</v>
      </c>
    </row>
    <row r="45" ht="15" customHeight="1">
      <c r="A45" s="77" t="s">
        <v>345</v>
      </c>
    </row>
    <row r="46" ht="15" customHeight="1">
      <c r="A46" s="71" t="s">
        <v>346</v>
      </c>
    </row>
    <row r="47" ht="15" customHeight="1">
      <c r="A47" s="71" t="s">
        <v>347</v>
      </c>
    </row>
    <row r="48" ht="15" customHeight="1">
      <c r="A48" s="71" t="s">
        <v>348</v>
      </c>
    </row>
    <row r="49" ht="15" customHeight="1">
      <c r="A49" s="71" t="s">
        <v>349</v>
      </c>
    </row>
    <row r="50" ht="15" customHeight="1">
      <c r="A50" s="77" t="s">
        <v>311</v>
      </c>
    </row>
    <row r="51" ht="15" customHeight="1">
      <c r="A51" s="71" t="s">
        <v>350</v>
      </c>
    </row>
    <row r="52" ht="15" customHeight="1">
      <c r="A52" s="77" t="s">
        <v>351</v>
      </c>
    </row>
    <row r="53" ht="15" customHeight="1">
      <c r="A53" s="71" t="s">
        <v>352</v>
      </c>
    </row>
    <row r="54" ht="15" customHeight="1">
      <c r="A54" s="71" t="s">
        <v>353</v>
      </c>
    </row>
    <row r="55" ht="15" customHeight="1">
      <c r="A55" s="71" t="s">
        <v>354</v>
      </c>
    </row>
    <row r="56" ht="15" customHeight="1">
      <c r="A56" s="77" t="s">
        <v>355</v>
      </c>
    </row>
    <row r="57" ht="15" customHeight="1">
      <c r="A57" s="71" t="s">
        <v>356</v>
      </c>
    </row>
    <row r="58" ht="15" customHeight="1"/>
    <row r="59" spans="1:3" ht="15" customHeight="1" thickBot="1">
      <c r="A59" s="176" t="s">
        <v>423</v>
      </c>
      <c r="B59" s="176"/>
      <c r="C59" s="176"/>
    </row>
    <row r="60" ht="15" customHeight="1">
      <c r="A60" s="71" t="s">
        <v>360</v>
      </c>
    </row>
    <row r="61" ht="15" customHeight="1">
      <c r="A61" s="77" t="s">
        <v>361</v>
      </c>
    </row>
    <row r="62" ht="15" customHeight="1">
      <c r="A62" s="71" t="s">
        <v>365</v>
      </c>
    </row>
    <row r="63" ht="15" customHeight="1">
      <c r="A63" s="71" t="s">
        <v>366</v>
      </c>
    </row>
    <row r="64" spans="1:2" ht="15" customHeight="1">
      <c r="A64" s="34" t="s">
        <v>112</v>
      </c>
      <c r="B64" s="68">
        <v>535784</v>
      </c>
    </row>
    <row r="65" spans="1:2" ht="15" customHeight="1">
      <c r="A65" s="34" t="s">
        <v>113</v>
      </c>
      <c r="B65" s="68">
        <v>7121</v>
      </c>
    </row>
    <row r="66" spans="1:2" ht="15" customHeight="1">
      <c r="A66" s="34" t="s">
        <v>114</v>
      </c>
      <c r="B66" s="68">
        <v>357106</v>
      </c>
    </row>
    <row r="67" ht="15" customHeight="1">
      <c r="A67" s="77" t="s">
        <v>326</v>
      </c>
    </row>
    <row r="68" ht="15" customHeight="1">
      <c r="A68" s="71" t="s">
        <v>368</v>
      </c>
    </row>
    <row r="69" ht="15" customHeight="1">
      <c r="A69" s="71" t="s">
        <v>367</v>
      </c>
    </row>
    <row r="70" ht="15" customHeight="1">
      <c r="A70" s="71" t="s">
        <v>369</v>
      </c>
    </row>
    <row r="71" spans="1:2" ht="15" customHeight="1">
      <c r="A71" s="34" t="s">
        <v>112</v>
      </c>
      <c r="B71" s="68">
        <v>33455</v>
      </c>
    </row>
    <row r="72" spans="1:2" ht="15" customHeight="1">
      <c r="A72" s="34" t="s">
        <v>113</v>
      </c>
      <c r="B72" s="36">
        <v>517</v>
      </c>
    </row>
    <row r="73" spans="1:2" ht="15" customHeight="1">
      <c r="A73" s="34" t="s">
        <v>114</v>
      </c>
      <c r="B73" s="68">
        <v>17998</v>
      </c>
    </row>
    <row r="74" ht="15" customHeight="1">
      <c r="A74" s="77" t="s">
        <v>362</v>
      </c>
    </row>
    <row r="75" ht="15" customHeight="1">
      <c r="A75" s="71" t="s">
        <v>370</v>
      </c>
    </row>
    <row r="76" ht="15" customHeight="1">
      <c r="A76" s="71" t="s">
        <v>371</v>
      </c>
    </row>
    <row r="77" ht="15" customHeight="1">
      <c r="A77" s="71" t="s">
        <v>372</v>
      </c>
    </row>
    <row r="78" spans="1:2" ht="15" customHeight="1">
      <c r="A78" s="34" t="s">
        <v>112</v>
      </c>
      <c r="B78" s="68">
        <v>577466</v>
      </c>
    </row>
    <row r="79" spans="1:2" ht="15" customHeight="1">
      <c r="A79" s="34" t="s">
        <v>113</v>
      </c>
      <c r="B79" s="68">
        <v>9965</v>
      </c>
    </row>
    <row r="80" spans="1:2" ht="15" customHeight="1">
      <c r="A80" s="34" t="s">
        <v>114</v>
      </c>
      <c r="B80" s="68">
        <v>392274</v>
      </c>
    </row>
    <row r="81" ht="15" customHeight="1">
      <c r="A81" s="77" t="s">
        <v>363</v>
      </c>
    </row>
    <row r="82" ht="15" customHeight="1">
      <c r="A82" s="71" t="s">
        <v>364</v>
      </c>
    </row>
    <row r="83" ht="15" customHeight="1">
      <c r="A83" s="71" t="s">
        <v>373</v>
      </c>
    </row>
    <row r="84" ht="15" customHeight="1">
      <c r="A84" s="71" t="s">
        <v>374</v>
      </c>
    </row>
    <row r="85" spans="1:2" ht="15" customHeight="1">
      <c r="A85" s="34" t="s">
        <v>112</v>
      </c>
      <c r="B85" s="68">
        <v>952435</v>
      </c>
    </row>
    <row r="86" spans="1:2" ht="15" customHeight="1">
      <c r="A86" s="34" t="s">
        <v>113</v>
      </c>
      <c r="B86" s="68">
        <v>2778</v>
      </c>
    </row>
    <row r="87" spans="1:2" ht="15" customHeight="1">
      <c r="A87" s="34" t="s">
        <v>114</v>
      </c>
      <c r="B87" s="68">
        <v>125063</v>
      </c>
    </row>
    <row r="88" ht="15" customHeight="1">
      <c r="A88" s="77" t="s">
        <v>375</v>
      </c>
    </row>
    <row r="89" ht="15" customHeight="1">
      <c r="A89" s="71" t="s">
        <v>376</v>
      </c>
    </row>
    <row r="90" ht="15" customHeight="1">
      <c r="A90" s="71" t="s">
        <v>377</v>
      </c>
    </row>
    <row r="91" ht="15" customHeight="1">
      <c r="A91" s="71" t="s">
        <v>378</v>
      </c>
    </row>
    <row r="92" spans="1:2" ht="15" customHeight="1">
      <c r="A92" s="34" t="s">
        <v>112</v>
      </c>
      <c r="B92" s="68">
        <v>471645</v>
      </c>
    </row>
    <row r="93" spans="1:2" ht="15" customHeight="1">
      <c r="A93" s="34" t="s">
        <v>113</v>
      </c>
      <c r="B93" s="36">
        <v>8.05</v>
      </c>
    </row>
    <row r="94" spans="1:2" ht="15" customHeight="1">
      <c r="A94" s="34" t="s">
        <v>114</v>
      </c>
      <c r="B94" s="68">
        <v>391660</v>
      </c>
    </row>
    <row r="95" ht="15" customHeight="1">
      <c r="A95" s="77" t="s">
        <v>379</v>
      </c>
    </row>
    <row r="96" ht="15" customHeight="1">
      <c r="A96" s="71" t="s">
        <v>380</v>
      </c>
    </row>
    <row r="97" ht="15" customHeight="1">
      <c r="A97" s="71" t="s">
        <v>381</v>
      </c>
    </row>
    <row r="98" ht="15" customHeight="1">
      <c r="A98" s="71" t="s">
        <v>382</v>
      </c>
    </row>
    <row r="99" spans="1:2" ht="15" customHeight="1">
      <c r="A99" s="34" t="s">
        <v>112</v>
      </c>
      <c r="B99" s="68">
        <v>246525</v>
      </c>
    </row>
    <row r="100" spans="1:2" ht="15" customHeight="1">
      <c r="A100" s="34" t="s">
        <v>113</v>
      </c>
      <c r="B100" s="68">
        <v>6484</v>
      </c>
    </row>
    <row r="101" spans="1:2" ht="15" customHeight="1">
      <c r="A101" s="34" t="s">
        <v>114</v>
      </c>
      <c r="B101" s="68">
        <v>255524</v>
      </c>
    </row>
    <row r="102" ht="15" customHeight="1">
      <c r="A102" s="77" t="s">
        <v>311</v>
      </c>
    </row>
    <row r="103" ht="15" customHeight="1">
      <c r="A103" s="71" t="s">
        <v>383</v>
      </c>
    </row>
    <row r="104" ht="15" customHeight="1">
      <c r="A104" s="71" t="s">
        <v>384</v>
      </c>
    </row>
    <row r="105" ht="15" customHeight="1">
      <c r="A105" s="71" t="s">
        <v>385</v>
      </c>
    </row>
    <row r="106" spans="1:2" ht="15" customHeight="1">
      <c r="A106" s="34" t="s">
        <v>112</v>
      </c>
      <c r="B106" s="68">
        <v>86760</v>
      </c>
    </row>
    <row r="107" spans="1:2" ht="15" customHeight="1">
      <c r="A107" s="34" t="s">
        <v>113</v>
      </c>
      <c r="B107" s="68">
        <v>1455</v>
      </c>
    </row>
    <row r="108" spans="1:2" ht="15" customHeight="1">
      <c r="A108" s="34" t="s">
        <v>114</v>
      </c>
      <c r="B108" s="68">
        <v>61525</v>
      </c>
    </row>
    <row r="109" ht="15" customHeight="1">
      <c r="A109" s="77" t="s">
        <v>386</v>
      </c>
    </row>
    <row r="110" ht="15" customHeight="1">
      <c r="A110" s="71" t="s">
        <v>387</v>
      </c>
    </row>
    <row r="111" ht="15" customHeight="1">
      <c r="A111" s="71" t="s">
        <v>388</v>
      </c>
    </row>
    <row r="112" ht="15" customHeight="1">
      <c r="A112" s="71" t="s">
        <v>0</v>
      </c>
    </row>
    <row r="113" spans="1:2" ht="15" customHeight="1">
      <c r="A113" s="34" t="s">
        <v>112</v>
      </c>
      <c r="B113" s="68">
        <v>144945</v>
      </c>
    </row>
    <row r="114" spans="1:2" ht="15" customHeight="1">
      <c r="A114" s="34" t="s">
        <v>113</v>
      </c>
      <c r="B114" s="68">
        <v>1680</v>
      </c>
    </row>
    <row r="115" spans="1:2" ht="15" customHeight="1">
      <c r="A115" s="34" t="s">
        <v>114</v>
      </c>
      <c r="B115" s="68">
        <v>86985</v>
      </c>
    </row>
    <row r="116" ht="15" customHeight="1">
      <c r="A116" s="77" t="s">
        <v>351</v>
      </c>
    </row>
    <row r="117" ht="15" customHeight="1">
      <c r="A117" s="71" t="s">
        <v>1</v>
      </c>
    </row>
    <row r="118" ht="15" customHeight="1">
      <c r="A118" s="71" t="s">
        <v>2</v>
      </c>
    </row>
    <row r="119" ht="15" customHeight="1">
      <c r="A119" s="71" t="s">
        <v>3</v>
      </c>
    </row>
    <row r="120" spans="1:2" ht="15" customHeight="1">
      <c r="A120" s="34" t="s">
        <v>112</v>
      </c>
      <c r="B120" s="68">
        <v>1406</v>
      </c>
    </row>
    <row r="121" spans="1:2" ht="15" customHeight="1">
      <c r="A121" s="34" t="s">
        <v>113</v>
      </c>
      <c r="B121" s="68">
        <v>24620</v>
      </c>
    </row>
    <row r="122" spans="1:2" ht="15" customHeight="1">
      <c r="A122" s="34" t="s">
        <v>114</v>
      </c>
      <c r="B122" s="68">
        <v>1173</v>
      </c>
    </row>
    <row r="123" spans="1:2" ht="15" customHeight="1">
      <c r="A123" s="77" t="s">
        <v>4</v>
      </c>
      <c r="B123" s="59"/>
    </row>
    <row r="124" ht="15" customHeight="1">
      <c r="A124" s="37" t="s">
        <v>5</v>
      </c>
    </row>
    <row r="125" ht="15" customHeight="1">
      <c r="A125" s="37" t="s">
        <v>6</v>
      </c>
    </row>
    <row r="126" ht="15" customHeight="1">
      <c r="A126" s="37" t="s">
        <v>7</v>
      </c>
    </row>
    <row r="127" ht="15" customHeight="1">
      <c r="A127" s="71" t="s">
        <v>8</v>
      </c>
    </row>
    <row r="128" ht="15" customHeight="1"/>
    <row r="129" spans="1:3" ht="15" customHeight="1" thickBot="1">
      <c r="A129" s="176" t="s">
        <v>9</v>
      </c>
      <c r="B129" s="176"/>
      <c r="C129" s="176"/>
    </row>
    <row r="130" ht="15" customHeight="1">
      <c r="A130" s="71" t="s">
        <v>10</v>
      </c>
    </row>
    <row r="131" ht="15" customHeight="1">
      <c r="A131" s="71" t="s">
        <v>11</v>
      </c>
    </row>
    <row r="132" ht="15" customHeight="1">
      <c r="A132" s="71" t="s">
        <v>12</v>
      </c>
    </row>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sheetData>
  <sheetProtection/>
  <mergeCells count="11">
    <mergeCell ref="A129:C129"/>
    <mergeCell ref="B8:C8"/>
    <mergeCell ref="B7:C7"/>
    <mergeCell ref="B5:C5"/>
    <mergeCell ref="B6:C6"/>
    <mergeCell ref="A15:B15"/>
    <mergeCell ref="A59:C59"/>
    <mergeCell ref="B1:C1"/>
    <mergeCell ref="B2:C2"/>
    <mergeCell ref="B3:C3"/>
    <mergeCell ref="B4:C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89"/>
  <sheetViews>
    <sheetView zoomScalePageLayoutView="0" workbookViewId="0" topLeftCell="A1">
      <selection activeCell="A1" sqref="A1"/>
    </sheetView>
  </sheetViews>
  <sheetFormatPr defaultColWidth="9.140625" defaultRowHeight="12.75"/>
  <cols>
    <col min="1" max="1" width="37.00390625" style="70" customWidth="1"/>
    <col min="2" max="3" width="14.8515625" style="91" customWidth="1"/>
    <col min="4" max="4" width="23.00390625" style="91" customWidth="1"/>
    <col min="5" max="5" width="15.7109375" style="91" customWidth="1"/>
    <col min="6" max="6" width="15.421875" style="91" customWidth="1"/>
    <col min="7" max="11" width="14.8515625" style="91" customWidth="1"/>
    <col min="12" max="16384" width="9.140625" style="70" customWidth="1"/>
  </cols>
  <sheetData>
    <row r="1" spans="1:4" ht="12.75">
      <c r="A1" s="38" t="s">
        <v>122</v>
      </c>
      <c r="B1" s="173" t="s">
        <v>126</v>
      </c>
      <c r="C1" s="173"/>
      <c r="D1" s="107" t="s">
        <v>127</v>
      </c>
    </row>
    <row r="2" spans="1:3" ht="12.75">
      <c r="A2" s="37" t="s">
        <v>310</v>
      </c>
      <c r="B2" s="181">
        <f>K19</f>
        <v>158035066</v>
      </c>
      <c r="C2" s="181"/>
    </row>
    <row r="3" spans="1:3" ht="12.75">
      <c r="A3" s="37" t="s">
        <v>311</v>
      </c>
      <c r="B3" s="181">
        <f>K18</f>
        <v>18587577</v>
      </c>
      <c r="C3" s="178"/>
    </row>
    <row r="4" spans="1:3" ht="12.75">
      <c r="A4" s="37" t="s">
        <v>312</v>
      </c>
      <c r="B4" s="181">
        <f>K17</f>
        <v>81785137</v>
      </c>
      <c r="C4" s="178"/>
    </row>
    <row r="5" spans="1:3" ht="12.75">
      <c r="A5" s="37" t="s">
        <v>313</v>
      </c>
      <c r="B5" s="181">
        <f>K21</f>
        <v>1932486</v>
      </c>
      <c r="C5" s="178"/>
    </row>
    <row r="6" spans="1:3" ht="12.75">
      <c r="A6" s="37" t="s">
        <v>314</v>
      </c>
      <c r="B6" s="181">
        <f>K20</f>
        <v>386585695</v>
      </c>
      <c r="C6" s="178"/>
    </row>
    <row r="7" spans="1:3" ht="12.75">
      <c r="A7" s="37" t="s">
        <v>315</v>
      </c>
      <c r="B7" s="181">
        <f>K16</f>
        <v>1021736430</v>
      </c>
      <c r="C7" s="178"/>
    </row>
    <row r="8" spans="1:3" ht="12.75">
      <c r="A8" s="37" t="s">
        <v>129</v>
      </c>
      <c r="B8" s="181">
        <v>1120000000</v>
      </c>
      <c r="C8" s="181"/>
    </row>
    <row r="10" spans="1:11" ht="15" customHeight="1">
      <c r="A10" s="35" t="s">
        <v>183</v>
      </c>
      <c r="B10" s="41">
        <v>2000</v>
      </c>
      <c r="C10" s="41">
        <v>2001</v>
      </c>
      <c r="D10" s="41">
        <v>2002</v>
      </c>
      <c r="E10" s="41">
        <v>2003</v>
      </c>
      <c r="F10" s="41">
        <v>2004</v>
      </c>
      <c r="G10" s="41">
        <v>2005</v>
      </c>
      <c r="H10" s="41">
        <v>2006</v>
      </c>
      <c r="I10" s="41">
        <v>2007</v>
      </c>
      <c r="J10" s="41">
        <v>2008</v>
      </c>
      <c r="K10" s="41">
        <v>2009</v>
      </c>
    </row>
    <row r="11" spans="1:11" ht="15" customHeight="1">
      <c r="A11" s="31" t="s">
        <v>182</v>
      </c>
      <c r="B11" s="33">
        <v>90725385</v>
      </c>
      <c r="C11" s="33">
        <v>72763840</v>
      </c>
      <c r="D11" s="33">
        <v>37469592</v>
      </c>
      <c r="E11" s="42">
        <v>33108547</v>
      </c>
      <c r="F11" s="33">
        <v>46932595</v>
      </c>
      <c r="G11" s="33">
        <v>30805697</v>
      </c>
      <c r="H11" s="33">
        <v>28126057</v>
      </c>
      <c r="I11" s="33">
        <v>23380090</v>
      </c>
      <c r="J11" s="33">
        <v>52348904</v>
      </c>
      <c r="K11" s="33"/>
    </row>
    <row r="12" spans="1:11" ht="15" customHeight="1">
      <c r="A12" s="31" t="s">
        <v>180</v>
      </c>
      <c r="B12" s="2">
        <v>750</v>
      </c>
      <c r="C12" s="2">
        <v>750</v>
      </c>
      <c r="D12" s="2">
        <v>745</v>
      </c>
      <c r="E12" s="43">
        <v>745</v>
      </c>
      <c r="F12" s="2">
        <v>759</v>
      </c>
      <c r="G12" s="2">
        <v>708</v>
      </c>
      <c r="H12" s="2">
        <v>604</v>
      </c>
      <c r="I12" s="2">
        <v>615</v>
      </c>
      <c r="J12" s="2">
        <v>636</v>
      </c>
      <c r="K12" s="2">
        <v>650</v>
      </c>
    </row>
    <row r="13" spans="1:11" ht="15" customHeight="1">
      <c r="A13" s="5" t="s">
        <v>181</v>
      </c>
      <c r="B13" s="2">
        <v>477</v>
      </c>
      <c r="C13" s="2">
        <v>521</v>
      </c>
      <c r="D13" s="2">
        <v>542</v>
      </c>
      <c r="E13" s="44">
        <v>582</v>
      </c>
      <c r="F13" s="2">
        <v>650</v>
      </c>
      <c r="G13" s="2">
        <v>659</v>
      </c>
      <c r="H13" s="2">
        <v>669</v>
      </c>
      <c r="I13" s="2">
        <v>713</v>
      </c>
      <c r="J13" s="2">
        <v>656</v>
      </c>
      <c r="K13" s="2">
        <v>651</v>
      </c>
    </row>
    <row r="14" ht="15" customHeight="1"/>
    <row r="15" spans="1:11" ht="15" customHeight="1" thickBot="1">
      <c r="A15" s="100" t="s">
        <v>632</v>
      </c>
      <c r="B15" s="41">
        <v>2000</v>
      </c>
      <c r="C15" s="41">
        <v>2001</v>
      </c>
      <c r="D15" s="41">
        <v>2002</v>
      </c>
      <c r="E15" s="41">
        <v>2003</v>
      </c>
      <c r="F15" s="41">
        <v>2004</v>
      </c>
      <c r="G15" s="41">
        <v>2005</v>
      </c>
      <c r="H15" s="41">
        <v>2006</v>
      </c>
      <c r="I15" s="41">
        <v>2007</v>
      </c>
      <c r="J15" s="41">
        <v>2008</v>
      </c>
      <c r="K15" s="41">
        <v>2009</v>
      </c>
    </row>
    <row r="16" spans="1:11" ht="15" customHeight="1">
      <c r="A16" s="60" t="s">
        <v>187</v>
      </c>
      <c r="B16" s="46">
        <v>742228900</v>
      </c>
      <c r="C16" s="46">
        <v>796250200</v>
      </c>
      <c r="D16" s="46">
        <v>847969100</v>
      </c>
      <c r="E16" s="46">
        <v>906418700</v>
      </c>
      <c r="F16" s="46">
        <v>966728600</v>
      </c>
      <c r="G16" s="46">
        <v>11151368</v>
      </c>
      <c r="H16" s="46">
        <v>9962940120</v>
      </c>
      <c r="I16" s="46">
        <v>1001588648</v>
      </c>
      <c r="J16" s="46">
        <v>1071531835</v>
      </c>
      <c r="K16" s="46">
        <v>1021736430</v>
      </c>
    </row>
    <row r="17" spans="1:11" ht="15" customHeight="1">
      <c r="A17" s="37" t="s">
        <v>188</v>
      </c>
      <c r="B17" s="51">
        <v>78518600</v>
      </c>
      <c r="C17" s="51">
        <v>72377200</v>
      </c>
      <c r="D17" s="51">
        <v>66046100</v>
      </c>
      <c r="E17" s="51">
        <v>68011000</v>
      </c>
      <c r="F17" s="51">
        <v>64618700</v>
      </c>
      <c r="G17" s="51">
        <v>44896021</v>
      </c>
      <c r="H17" s="51">
        <v>45964381</v>
      </c>
      <c r="I17" s="51">
        <v>60759926</v>
      </c>
      <c r="J17" s="51">
        <v>54474938</v>
      </c>
      <c r="K17" s="51">
        <v>81785137</v>
      </c>
    </row>
    <row r="18" spans="1:11" ht="15" customHeight="1">
      <c r="A18" s="37" t="s">
        <v>189</v>
      </c>
      <c r="B18" s="47" t="s">
        <v>190</v>
      </c>
      <c r="C18" s="47" t="s">
        <v>190</v>
      </c>
      <c r="D18" s="47" t="s">
        <v>190</v>
      </c>
      <c r="E18" s="47" t="s">
        <v>190</v>
      </c>
      <c r="F18" s="47" t="s">
        <v>190</v>
      </c>
      <c r="G18" s="46">
        <v>19794517</v>
      </c>
      <c r="H18" s="46">
        <v>19509300</v>
      </c>
      <c r="I18" s="46">
        <v>19807725</v>
      </c>
      <c r="J18" s="46">
        <v>21761166</v>
      </c>
      <c r="K18" s="46">
        <v>18587577</v>
      </c>
    </row>
    <row r="19" spans="1:11" ht="15" customHeight="1">
      <c r="A19" s="37" t="s">
        <v>191</v>
      </c>
      <c r="B19" s="46">
        <v>241476800</v>
      </c>
      <c r="C19" s="46">
        <v>198662500</v>
      </c>
      <c r="D19" s="46">
        <v>169034300</v>
      </c>
      <c r="E19" s="46">
        <v>183655000</v>
      </c>
      <c r="F19" s="46">
        <v>163655000</v>
      </c>
      <c r="G19" s="46">
        <v>139593654</v>
      </c>
      <c r="H19" s="46">
        <v>145959220</v>
      </c>
      <c r="I19" s="46">
        <v>158323244</v>
      </c>
      <c r="J19" s="46">
        <v>155443502</v>
      </c>
      <c r="K19" s="46">
        <v>158035066</v>
      </c>
    </row>
    <row r="20" spans="1:11" ht="15" customHeight="1">
      <c r="A20" s="37" t="s">
        <v>192</v>
      </c>
      <c r="B20" s="46">
        <v>791701200</v>
      </c>
      <c r="C20" s="46">
        <v>746963700</v>
      </c>
      <c r="D20" s="46">
        <v>638729300</v>
      </c>
      <c r="E20" s="46">
        <v>668384200</v>
      </c>
      <c r="F20" s="46">
        <v>737578300</v>
      </c>
      <c r="G20" s="46">
        <v>394054464</v>
      </c>
      <c r="H20" s="46">
        <v>447129747</v>
      </c>
      <c r="I20" s="46">
        <v>498681102</v>
      </c>
      <c r="J20" s="46">
        <v>432014004</v>
      </c>
      <c r="K20" s="46">
        <v>386585695</v>
      </c>
    </row>
    <row r="21" spans="1:11" ht="15" customHeight="1">
      <c r="A21" s="37" t="s">
        <v>193</v>
      </c>
      <c r="B21" s="47" t="s">
        <v>190</v>
      </c>
      <c r="C21" s="47" t="s">
        <v>190</v>
      </c>
      <c r="D21" s="47" t="s">
        <v>190</v>
      </c>
      <c r="E21" s="47" t="s">
        <v>190</v>
      </c>
      <c r="F21" s="47" t="s">
        <v>190</v>
      </c>
      <c r="G21" s="46">
        <v>4249710</v>
      </c>
      <c r="H21" s="46">
        <v>5205872</v>
      </c>
      <c r="I21" s="46">
        <v>4368382</v>
      </c>
      <c r="J21" s="46">
        <v>5127697</v>
      </c>
      <c r="K21" s="46">
        <v>1932486</v>
      </c>
    </row>
    <row r="22" ht="15" customHeight="1"/>
    <row r="23" spans="1:2" ht="13.5" thickBot="1">
      <c r="A23" s="176" t="s">
        <v>555</v>
      </c>
      <c r="B23" s="176"/>
    </row>
    <row r="24" ht="15" customHeight="1">
      <c r="A24" s="71" t="s">
        <v>197</v>
      </c>
    </row>
    <row r="25" ht="15" customHeight="1"/>
    <row r="26" spans="1:7" ht="51.75" thickBot="1">
      <c r="A26" s="102" t="s">
        <v>198</v>
      </c>
      <c r="B26" s="53" t="s">
        <v>199</v>
      </c>
      <c r="C26" s="53" t="s">
        <v>200</v>
      </c>
      <c r="D26" s="41" t="s">
        <v>201</v>
      </c>
      <c r="E26" s="53" t="s">
        <v>203</v>
      </c>
      <c r="F26" s="53" t="s">
        <v>206</v>
      </c>
      <c r="G26" s="53" t="s">
        <v>205</v>
      </c>
    </row>
    <row r="27" spans="1:7" ht="15" customHeight="1">
      <c r="A27" s="60" t="s">
        <v>202</v>
      </c>
      <c r="B27" s="45">
        <v>16.159</v>
      </c>
      <c r="C27" s="45">
        <v>4.3</v>
      </c>
      <c r="D27" s="45">
        <v>13.513</v>
      </c>
      <c r="E27" s="55">
        <v>207.26</v>
      </c>
      <c r="F27" s="45">
        <v>2.967</v>
      </c>
      <c r="G27" s="52">
        <v>19.982</v>
      </c>
    </row>
    <row r="28" ht="15" customHeight="1"/>
    <row r="29" spans="1:4" ht="26.25" thickBot="1">
      <c r="A29" s="102" t="s">
        <v>480</v>
      </c>
      <c r="B29" s="53" t="s">
        <v>207</v>
      </c>
      <c r="C29" s="53" t="s">
        <v>209</v>
      </c>
      <c r="D29" s="53" t="s">
        <v>210</v>
      </c>
    </row>
    <row r="30" spans="1:4" ht="15" customHeight="1">
      <c r="A30" s="60" t="s">
        <v>211</v>
      </c>
      <c r="B30" s="45">
        <f>6932+11469+1707+92+2342+834+3433+115+946</f>
        <v>27870</v>
      </c>
      <c r="C30" s="46">
        <f>131+227+40+2+60+16+76+3+15</f>
        <v>570</v>
      </c>
      <c r="D30" s="46">
        <f>273+482+80+3+137+36+157+5+42</f>
        <v>1215</v>
      </c>
    </row>
    <row r="31" ht="15" customHeight="1"/>
    <row r="32" spans="1:2" ht="15" customHeight="1" thickBot="1">
      <c r="A32" s="100" t="s">
        <v>217</v>
      </c>
      <c r="B32" s="41" t="s">
        <v>219</v>
      </c>
    </row>
    <row r="33" spans="1:2" ht="15" customHeight="1">
      <c r="A33" s="60" t="s">
        <v>218</v>
      </c>
      <c r="B33" s="45">
        <f>(63.91+44.84+34.92+18.73+49.49+28.86+50.65+15.37+36.03+(-4.65))/10</f>
        <v>33.815</v>
      </c>
    </row>
    <row r="34" ht="15" customHeight="1">
      <c r="B34" s="94"/>
    </row>
    <row r="35" spans="1:3" ht="13.5" thickBot="1">
      <c r="A35" s="176" t="s">
        <v>225</v>
      </c>
      <c r="B35" s="176"/>
      <c r="C35" s="176"/>
    </row>
    <row r="36" spans="1:2" ht="15" customHeight="1">
      <c r="A36" s="71" t="s">
        <v>226</v>
      </c>
      <c r="B36" s="93" t="s">
        <v>227</v>
      </c>
    </row>
    <row r="37" ht="15" customHeight="1">
      <c r="B37" s="93"/>
    </row>
    <row r="38" spans="1:2" ht="15" customHeight="1">
      <c r="A38" s="71" t="s">
        <v>228</v>
      </c>
      <c r="B38" s="95">
        <v>149.1</v>
      </c>
    </row>
    <row r="39" spans="1:2" ht="15" customHeight="1">
      <c r="A39" s="71" t="s">
        <v>229</v>
      </c>
      <c r="B39" s="96">
        <v>66.8</v>
      </c>
    </row>
    <row r="40" spans="1:2" ht="15" customHeight="1">
      <c r="A40" s="71" t="s">
        <v>230</v>
      </c>
      <c r="B40" s="96">
        <v>154</v>
      </c>
    </row>
    <row r="41" spans="1:2" ht="15" customHeight="1">
      <c r="A41" s="71" t="s">
        <v>231</v>
      </c>
      <c r="B41" s="96">
        <v>145.5</v>
      </c>
    </row>
    <row r="42" ht="15" customHeight="1">
      <c r="A42" s="76"/>
    </row>
    <row r="43" spans="1:4" ht="13.5" thickBot="1">
      <c r="A43" s="176" t="s">
        <v>232</v>
      </c>
      <c r="B43" s="176"/>
      <c r="C43" s="176"/>
      <c r="D43" s="176"/>
    </row>
    <row r="44" spans="1:6" ht="15" customHeight="1">
      <c r="A44" s="78"/>
      <c r="B44" s="103" t="s">
        <v>239</v>
      </c>
      <c r="C44" s="103" t="s">
        <v>240</v>
      </c>
      <c r="D44" s="103" t="s">
        <v>241</v>
      </c>
      <c r="E44" s="41" t="s">
        <v>242</v>
      </c>
      <c r="F44" s="41" t="s">
        <v>243</v>
      </c>
    </row>
    <row r="45" spans="1:6" ht="15" customHeight="1">
      <c r="A45" s="37" t="s">
        <v>233</v>
      </c>
      <c r="B45" s="45">
        <v>3.86</v>
      </c>
      <c r="C45" s="45">
        <v>29.09</v>
      </c>
      <c r="D45" s="45">
        <v>3.83</v>
      </c>
      <c r="E45" s="45">
        <v>3.1</v>
      </c>
      <c r="F45" s="54">
        <v>110802</v>
      </c>
    </row>
    <row r="46" spans="1:6" ht="15" customHeight="1">
      <c r="A46" s="37" t="s">
        <v>234</v>
      </c>
      <c r="B46" s="45">
        <v>2</v>
      </c>
      <c r="C46" s="45">
        <v>8.74</v>
      </c>
      <c r="D46" s="45">
        <v>3</v>
      </c>
      <c r="E46" s="45">
        <v>2</v>
      </c>
      <c r="F46" s="54">
        <v>97222</v>
      </c>
    </row>
    <row r="47" spans="1:6" ht="15" customHeight="1">
      <c r="A47" s="37" t="s">
        <v>235</v>
      </c>
      <c r="B47" s="45">
        <v>0</v>
      </c>
      <c r="C47" s="45">
        <v>1</v>
      </c>
      <c r="D47" s="45">
        <v>1</v>
      </c>
      <c r="E47" s="45">
        <v>1</v>
      </c>
      <c r="F47" s="54">
        <v>20938</v>
      </c>
    </row>
    <row r="48" spans="1:6" ht="15" customHeight="1">
      <c r="A48" s="37" t="s">
        <v>236</v>
      </c>
      <c r="B48" s="45">
        <v>70</v>
      </c>
      <c r="C48" s="45">
        <v>553</v>
      </c>
      <c r="D48" s="45">
        <v>30</v>
      </c>
      <c r="E48" s="45">
        <v>90</v>
      </c>
      <c r="F48" s="54">
        <v>425226</v>
      </c>
    </row>
    <row r="49" spans="1:6" ht="15" customHeight="1">
      <c r="A49" s="37" t="s">
        <v>237</v>
      </c>
      <c r="B49" s="45">
        <v>35.23</v>
      </c>
      <c r="C49" s="45">
        <v>4160.31</v>
      </c>
      <c r="D49" s="45">
        <v>12.34</v>
      </c>
      <c r="E49" s="45">
        <v>26.69</v>
      </c>
      <c r="F49" s="45">
        <v>543.4</v>
      </c>
    </row>
    <row r="50" spans="1:6" ht="15" customHeight="1">
      <c r="A50" s="37" t="s">
        <v>238</v>
      </c>
      <c r="B50" s="45">
        <v>525</v>
      </c>
      <c r="C50" s="45">
        <v>569</v>
      </c>
      <c r="D50" s="45">
        <v>586</v>
      </c>
      <c r="E50" s="45">
        <v>576</v>
      </c>
      <c r="F50" s="45">
        <v>614</v>
      </c>
    </row>
    <row r="51" ht="15" customHeight="1"/>
    <row r="52" ht="13.5" thickBot="1">
      <c r="A52" s="90" t="s">
        <v>244</v>
      </c>
    </row>
    <row r="53" ht="15" customHeight="1">
      <c r="A53" s="71" t="s">
        <v>245</v>
      </c>
    </row>
    <row r="54" ht="15" customHeight="1"/>
    <row r="55" spans="1:3" ht="13.5" thickBot="1">
      <c r="A55" s="176" t="s">
        <v>618</v>
      </c>
      <c r="B55" s="176"/>
      <c r="C55" s="176"/>
    </row>
    <row r="56" ht="15" customHeight="1">
      <c r="A56" s="71" t="s">
        <v>246</v>
      </c>
    </row>
    <row r="57" ht="15" customHeight="1"/>
    <row r="58" spans="1:2" ht="13.5" thickBot="1">
      <c r="A58" s="176" t="s">
        <v>562</v>
      </c>
      <c r="B58" s="176"/>
    </row>
    <row r="59" ht="15" customHeight="1">
      <c r="A59" s="71" t="s">
        <v>247</v>
      </c>
    </row>
    <row r="60" ht="15" customHeight="1">
      <c r="A60" s="71" t="s">
        <v>248</v>
      </c>
    </row>
    <row r="61" ht="15" customHeight="1">
      <c r="A61" s="71" t="s">
        <v>249</v>
      </c>
    </row>
    <row r="62" ht="15" customHeight="1">
      <c r="A62" s="71" t="s">
        <v>250</v>
      </c>
    </row>
    <row r="63" ht="15" customHeight="1">
      <c r="A63" s="71" t="s">
        <v>251</v>
      </c>
    </row>
    <row r="64" ht="15" customHeight="1">
      <c r="A64" s="71" t="s">
        <v>252</v>
      </c>
    </row>
    <row r="65" ht="15" customHeight="1"/>
    <row r="66" spans="1:4" ht="15" customHeight="1">
      <c r="A66" s="76" t="s">
        <v>253</v>
      </c>
      <c r="D66" s="98" t="s">
        <v>257</v>
      </c>
    </row>
    <row r="67" spans="1:6" ht="15" customHeight="1">
      <c r="A67" s="52" t="s">
        <v>254</v>
      </c>
      <c r="B67" s="52" t="s">
        <v>255</v>
      </c>
      <c r="C67" s="52" t="s">
        <v>256</v>
      </c>
      <c r="D67" s="52" t="s">
        <v>258</v>
      </c>
      <c r="E67" s="52" t="s">
        <v>255</v>
      </c>
      <c r="F67" s="52" t="s">
        <v>259</v>
      </c>
    </row>
    <row r="68" spans="1:6" ht="15" customHeight="1">
      <c r="A68" s="45">
        <v>2010</v>
      </c>
      <c r="B68" s="54">
        <v>396</v>
      </c>
      <c r="C68" s="46">
        <v>107000</v>
      </c>
      <c r="D68" s="52" t="s">
        <v>260</v>
      </c>
      <c r="E68" s="54">
        <v>145000</v>
      </c>
      <c r="F68" s="104">
        <v>32.2</v>
      </c>
    </row>
    <row r="69" spans="1:6" ht="15" customHeight="1">
      <c r="A69" s="45">
        <v>2009</v>
      </c>
      <c r="B69" s="54">
        <v>7710</v>
      </c>
      <c r="C69" s="46">
        <v>2910000</v>
      </c>
      <c r="D69" s="52" t="s">
        <v>261</v>
      </c>
      <c r="E69" s="54">
        <v>129000</v>
      </c>
      <c r="F69" s="104">
        <v>28.7</v>
      </c>
    </row>
    <row r="70" spans="1:6" ht="15" customHeight="1">
      <c r="A70" s="45">
        <v>2008</v>
      </c>
      <c r="B70" s="54">
        <v>11000</v>
      </c>
      <c r="C70" s="46">
        <v>3720000</v>
      </c>
      <c r="D70" s="52" t="s">
        <v>262</v>
      </c>
      <c r="E70" s="54">
        <v>62900</v>
      </c>
      <c r="F70" s="104">
        <v>14</v>
      </c>
    </row>
    <row r="71" spans="1:6" ht="15" customHeight="1">
      <c r="A71" s="45">
        <v>2007</v>
      </c>
      <c r="B71" s="54">
        <v>85700</v>
      </c>
      <c r="C71" s="46">
        <v>10600000</v>
      </c>
      <c r="D71" s="52" t="s">
        <v>263</v>
      </c>
      <c r="E71" s="54">
        <v>54100</v>
      </c>
      <c r="F71" s="104">
        <v>12</v>
      </c>
    </row>
    <row r="72" spans="1:6" ht="15" customHeight="1">
      <c r="A72" s="45">
        <v>2006</v>
      </c>
      <c r="B72" s="54">
        <v>208000</v>
      </c>
      <c r="C72" s="46">
        <v>6620000</v>
      </c>
      <c r="D72" s="52" t="s">
        <v>264</v>
      </c>
      <c r="E72" s="54">
        <v>35600</v>
      </c>
      <c r="F72" s="104">
        <v>7.91</v>
      </c>
    </row>
    <row r="73" spans="1:6" ht="15" customHeight="1">
      <c r="A73" s="45">
        <v>2005</v>
      </c>
      <c r="B73" s="54">
        <v>19100</v>
      </c>
      <c r="C73" s="46">
        <v>4730000</v>
      </c>
      <c r="D73" s="52" t="s">
        <v>265</v>
      </c>
      <c r="E73" s="54">
        <v>8280</v>
      </c>
      <c r="F73" s="104">
        <v>1.84</v>
      </c>
    </row>
    <row r="74" spans="1:6" ht="15" customHeight="1">
      <c r="A74" s="45">
        <v>2004</v>
      </c>
      <c r="B74" s="54">
        <v>32500</v>
      </c>
      <c r="C74" s="46">
        <v>9650000</v>
      </c>
      <c r="D74" s="52" t="s">
        <v>266</v>
      </c>
      <c r="E74" s="54">
        <v>6370</v>
      </c>
      <c r="F74" s="104">
        <v>1.42</v>
      </c>
    </row>
    <row r="75" spans="1:6" ht="15" customHeight="1">
      <c r="A75" s="45">
        <v>2003</v>
      </c>
      <c r="B75" s="54">
        <v>131000</v>
      </c>
      <c r="C75" s="46">
        <v>10400000</v>
      </c>
      <c r="D75" s="52" t="s">
        <v>267</v>
      </c>
      <c r="E75" s="54">
        <v>3100</v>
      </c>
      <c r="F75" s="104">
        <v>0.69</v>
      </c>
    </row>
    <row r="76" spans="1:6" ht="15" customHeight="1">
      <c r="A76" s="45">
        <v>2002</v>
      </c>
      <c r="B76" s="54">
        <v>23000</v>
      </c>
      <c r="C76" s="46">
        <v>7970000</v>
      </c>
      <c r="D76" s="52" t="s">
        <v>268</v>
      </c>
      <c r="E76" s="54">
        <v>1950</v>
      </c>
      <c r="F76" s="104">
        <v>0.43</v>
      </c>
    </row>
    <row r="77" spans="1:6" ht="15" customHeight="1">
      <c r="A77" s="45">
        <v>2001</v>
      </c>
      <c r="B77" s="54">
        <v>8110</v>
      </c>
      <c r="C77" s="46">
        <v>3310000</v>
      </c>
      <c r="D77" s="52" t="s">
        <v>269</v>
      </c>
      <c r="E77" s="54">
        <v>831</v>
      </c>
      <c r="F77" s="104">
        <v>0.18</v>
      </c>
    </row>
    <row r="78" spans="1:6" ht="15" customHeight="1">
      <c r="A78" s="45">
        <v>2000</v>
      </c>
      <c r="B78" s="54">
        <v>20900</v>
      </c>
      <c r="C78" s="46">
        <v>1130000</v>
      </c>
      <c r="D78" s="52" t="s">
        <v>270</v>
      </c>
      <c r="E78" s="54">
        <v>1360</v>
      </c>
      <c r="F78" s="104">
        <v>0.3</v>
      </c>
    </row>
    <row r="79" spans="1:6" ht="15" customHeight="1">
      <c r="A79" s="45">
        <v>1999</v>
      </c>
      <c r="B79" s="54">
        <v>412</v>
      </c>
      <c r="C79" s="46">
        <v>891000</v>
      </c>
      <c r="D79" s="52" t="s">
        <v>271</v>
      </c>
      <c r="E79" s="54">
        <v>1160</v>
      </c>
      <c r="F79" s="104">
        <v>0.26</v>
      </c>
    </row>
    <row r="80" spans="1:6" ht="15" customHeight="1">
      <c r="A80" s="45">
        <v>1998</v>
      </c>
      <c r="B80" s="54">
        <v>1920</v>
      </c>
      <c r="C80" s="46">
        <v>125000</v>
      </c>
      <c r="D80" s="52" t="s">
        <v>272</v>
      </c>
      <c r="E80" s="54">
        <v>255</v>
      </c>
      <c r="F80" s="104">
        <v>0.06</v>
      </c>
    </row>
    <row r="81" spans="2:6" ht="15" customHeight="1">
      <c r="B81" s="54">
        <v>550000</v>
      </c>
      <c r="C81" s="46">
        <v>62200000</v>
      </c>
      <c r="E81" s="54">
        <v>450000</v>
      </c>
      <c r="F81" s="99"/>
    </row>
    <row r="82" ht="15" customHeight="1">
      <c r="A82" s="71" t="s">
        <v>273</v>
      </c>
    </row>
    <row r="83" ht="15" customHeight="1"/>
    <row r="84" spans="1:5" ht="15" customHeight="1" thickBot="1">
      <c r="A84" s="176" t="s">
        <v>626</v>
      </c>
      <c r="B84" s="176"/>
      <c r="C84" s="176"/>
      <c r="D84" s="176"/>
      <c r="E84" s="176"/>
    </row>
    <row r="85" ht="15" customHeight="1">
      <c r="A85" s="71" t="s">
        <v>274</v>
      </c>
    </row>
    <row r="86" ht="15" customHeight="1">
      <c r="A86" s="71" t="s">
        <v>275</v>
      </c>
    </row>
    <row r="87" ht="15" customHeight="1"/>
    <row r="88" spans="1:3" ht="15" customHeight="1" thickBot="1">
      <c r="A88" s="176" t="s">
        <v>401</v>
      </c>
      <c r="B88" s="176"/>
      <c r="C88" s="176"/>
    </row>
    <row r="89" ht="15" customHeight="1">
      <c r="A89" s="71" t="s">
        <v>278</v>
      </c>
    </row>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sheetData>
  <sheetProtection/>
  <mergeCells count="15">
    <mergeCell ref="B7:C7"/>
    <mergeCell ref="B1:C1"/>
    <mergeCell ref="B2:C2"/>
    <mergeCell ref="B3:C3"/>
    <mergeCell ref="B4:C4"/>
    <mergeCell ref="B5:C5"/>
    <mergeCell ref="B6:C6"/>
    <mergeCell ref="A88:C88"/>
    <mergeCell ref="B8:C8"/>
    <mergeCell ref="A84:E84"/>
    <mergeCell ref="A23:B23"/>
    <mergeCell ref="A35:C35"/>
    <mergeCell ref="A43:D43"/>
    <mergeCell ref="A55:C55"/>
    <mergeCell ref="A58:B58"/>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9.140625" defaultRowHeight="12.75"/>
  <cols>
    <col min="1" max="1" width="37.8515625" style="106" customWidth="1"/>
    <col min="2" max="2" width="16.00390625" style="91" customWidth="1"/>
    <col min="3" max="11" width="14.7109375" style="91" customWidth="1"/>
    <col min="12" max="16384" width="9.140625" style="91" customWidth="1"/>
  </cols>
  <sheetData>
    <row r="1" spans="1:4" ht="12.75">
      <c r="A1" s="38" t="s">
        <v>122</v>
      </c>
      <c r="B1" s="173" t="s">
        <v>126</v>
      </c>
      <c r="C1" s="173"/>
      <c r="D1" s="107" t="s">
        <v>127</v>
      </c>
    </row>
    <row r="2" spans="1:3" ht="12.75">
      <c r="A2" s="37" t="s">
        <v>310</v>
      </c>
      <c r="B2" s="181">
        <f>K19</f>
        <v>3436501</v>
      </c>
      <c r="C2" s="178"/>
    </row>
    <row r="3" spans="1:3" ht="12.75">
      <c r="A3" s="37" t="s">
        <v>311</v>
      </c>
      <c r="B3" s="181">
        <f>K18</f>
        <v>12643530</v>
      </c>
      <c r="C3" s="178"/>
    </row>
    <row r="4" spans="1:3" ht="12.75">
      <c r="A4" s="37" t="s">
        <v>312</v>
      </c>
      <c r="B4" s="181">
        <f>K17</f>
        <v>60968</v>
      </c>
      <c r="C4" s="178"/>
    </row>
    <row r="5" spans="1:3" ht="12.75">
      <c r="A5" s="37" t="s">
        <v>313</v>
      </c>
      <c r="B5" s="181">
        <f>K21</f>
        <v>3126716</v>
      </c>
      <c r="C5" s="178"/>
    </row>
    <row r="6" spans="1:3" ht="12.75">
      <c r="A6" s="37" t="s">
        <v>314</v>
      </c>
      <c r="B6" s="181" t="str">
        <f>K20</f>
        <v>unavailable</v>
      </c>
      <c r="C6" s="178"/>
    </row>
    <row r="7" spans="1:3" ht="12.75">
      <c r="A7" s="37" t="s">
        <v>315</v>
      </c>
      <c r="B7" s="181">
        <f>K16</f>
        <v>268134034</v>
      </c>
      <c r="C7" s="178"/>
    </row>
    <row r="8" spans="1:3" ht="12.75">
      <c r="A8" s="37" t="s">
        <v>129</v>
      </c>
      <c r="B8" s="182">
        <v>334000000</v>
      </c>
      <c r="C8" s="182"/>
    </row>
    <row r="10" spans="1:11" s="72" customFormat="1" ht="15" customHeight="1" thickBot="1">
      <c r="A10" s="113" t="s">
        <v>183</v>
      </c>
      <c r="B10" s="41">
        <v>2000</v>
      </c>
      <c r="C10" s="41">
        <v>2001</v>
      </c>
      <c r="D10" s="41">
        <v>2002</v>
      </c>
      <c r="E10" s="41">
        <v>2003</v>
      </c>
      <c r="F10" s="41">
        <v>2004</v>
      </c>
      <c r="G10" s="41">
        <v>2005</v>
      </c>
      <c r="H10" s="41">
        <v>2006</v>
      </c>
      <c r="I10" s="41">
        <v>2007</v>
      </c>
      <c r="J10" s="41">
        <v>2008</v>
      </c>
      <c r="K10" s="41">
        <v>2009</v>
      </c>
    </row>
    <row r="11" spans="1:11" ht="15" customHeight="1">
      <c r="A11" s="109" t="s">
        <v>182</v>
      </c>
      <c r="B11" s="33"/>
      <c r="C11" s="33"/>
      <c r="D11" s="33"/>
      <c r="E11" s="48"/>
      <c r="F11" s="33"/>
      <c r="G11" s="33">
        <v>255848</v>
      </c>
      <c r="H11" s="33">
        <v>380014</v>
      </c>
      <c r="I11" s="33">
        <v>334345</v>
      </c>
      <c r="J11" s="33">
        <v>329300</v>
      </c>
      <c r="K11" s="33">
        <v>371690</v>
      </c>
    </row>
    <row r="12" spans="1:11" ht="15" customHeight="1">
      <c r="A12" s="56" t="s">
        <v>180</v>
      </c>
      <c r="B12" s="2"/>
      <c r="C12" s="2"/>
      <c r="D12" s="2"/>
      <c r="E12" s="43"/>
      <c r="F12" s="2"/>
      <c r="G12" s="2">
        <v>30</v>
      </c>
      <c r="H12" s="2">
        <v>30</v>
      </c>
      <c r="I12" s="2">
        <v>30</v>
      </c>
      <c r="J12" s="2">
        <v>30</v>
      </c>
      <c r="K12" s="45"/>
    </row>
    <row r="13" spans="1:11" ht="15" customHeight="1">
      <c r="A13" s="4" t="s">
        <v>181</v>
      </c>
      <c r="B13" s="2"/>
      <c r="C13" s="2"/>
      <c r="D13" s="2"/>
      <c r="E13" s="44"/>
      <c r="F13" s="2"/>
      <c r="G13" s="2">
        <v>11</v>
      </c>
      <c r="H13" s="2">
        <v>13</v>
      </c>
      <c r="I13" s="2">
        <v>13</v>
      </c>
      <c r="J13" s="2">
        <v>13</v>
      </c>
      <c r="K13" s="2">
        <v>13</v>
      </c>
    </row>
    <row r="14" ht="15" customHeight="1"/>
    <row r="15" spans="1:11" ht="15" customHeight="1" thickBot="1">
      <c r="A15" s="112" t="s">
        <v>632</v>
      </c>
      <c r="B15" s="41">
        <v>2000</v>
      </c>
      <c r="C15" s="41">
        <v>2001</v>
      </c>
      <c r="D15" s="41">
        <v>2002</v>
      </c>
      <c r="E15" s="41">
        <v>2003</v>
      </c>
      <c r="F15" s="41">
        <v>2004</v>
      </c>
      <c r="G15" s="41">
        <v>2005</v>
      </c>
      <c r="H15" s="41">
        <v>2006</v>
      </c>
      <c r="I15" s="41">
        <v>2007</v>
      </c>
      <c r="J15" s="41">
        <v>2008</v>
      </c>
      <c r="K15" s="41">
        <v>2009</v>
      </c>
    </row>
    <row r="16" spans="1:11" ht="15" customHeight="1">
      <c r="A16" s="108" t="s">
        <v>187</v>
      </c>
      <c r="B16" s="46">
        <v>202784300</v>
      </c>
      <c r="C16" s="46">
        <v>219624600</v>
      </c>
      <c r="D16" s="46">
        <v>232510200</v>
      </c>
      <c r="E16" s="46">
        <v>266161700</v>
      </c>
      <c r="F16" s="46">
        <v>253422100</v>
      </c>
      <c r="G16" s="46">
        <v>258037464</v>
      </c>
      <c r="H16" s="46">
        <v>277528974</v>
      </c>
      <c r="I16" s="46">
        <v>278525139</v>
      </c>
      <c r="J16" s="46">
        <v>286588279</v>
      </c>
      <c r="K16" s="46">
        <v>268134034</v>
      </c>
    </row>
    <row r="17" spans="1:11" s="92" customFormat="1" ht="15" customHeight="1">
      <c r="A17" s="58" t="s">
        <v>188</v>
      </c>
      <c r="B17" s="51">
        <v>373379200</v>
      </c>
      <c r="C17" s="51">
        <v>226531800</v>
      </c>
      <c r="D17" s="51">
        <v>337474600</v>
      </c>
      <c r="E17" s="51">
        <v>422176100</v>
      </c>
      <c r="F17" s="51">
        <v>410360700</v>
      </c>
      <c r="G17" s="51">
        <v>71676</v>
      </c>
      <c r="H17" s="51">
        <v>65615</v>
      </c>
      <c r="I17" s="51">
        <v>71412</v>
      </c>
      <c r="J17" s="51">
        <v>60346</v>
      </c>
      <c r="K17" s="51">
        <v>60968</v>
      </c>
    </row>
    <row r="18" spans="1:11" ht="15" customHeight="1">
      <c r="A18" s="57" t="s">
        <v>189</v>
      </c>
      <c r="B18" s="47">
        <v>5517800</v>
      </c>
      <c r="C18" s="47" t="s">
        <v>190</v>
      </c>
      <c r="D18" s="47" t="s">
        <v>190</v>
      </c>
      <c r="E18" s="47" t="s">
        <v>190</v>
      </c>
      <c r="F18" s="47">
        <v>3134000</v>
      </c>
      <c r="G18" s="46">
        <v>16417020</v>
      </c>
      <c r="H18" s="46">
        <v>17002706</v>
      </c>
      <c r="I18" s="46">
        <v>17234377</v>
      </c>
      <c r="J18" s="46">
        <v>15098466</v>
      </c>
      <c r="K18" s="46">
        <v>12643530</v>
      </c>
    </row>
    <row r="19" spans="1:11" ht="15" customHeight="1">
      <c r="A19" s="57" t="s">
        <v>191</v>
      </c>
      <c r="B19" s="46">
        <v>28321400</v>
      </c>
      <c r="C19" s="46">
        <v>28717800</v>
      </c>
      <c r="D19" s="46">
        <v>47059600</v>
      </c>
      <c r="E19" s="46">
        <v>53046200</v>
      </c>
      <c r="F19" s="46">
        <v>48175400</v>
      </c>
      <c r="G19" s="47" t="s">
        <v>190</v>
      </c>
      <c r="H19" s="46">
        <v>2214911</v>
      </c>
      <c r="I19" s="46">
        <v>2515617</v>
      </c>
      <c r="J19" s="46">
        <v>1795404</v>
      </c>
      <c r="K19" s="46">
        <v>3436501</v>
      </c>
    </row>
    <row r="20" spans="1:11" ht="15" customHeight="1">
      <c r="A20" s="57" t="s">
        <v>192</v>
      </c>
      <c r="B20" s="46">
        <v>2146700</v>
      </c>
      <c r="C20" s="46">
        <v>2352000</v>
      </c>
      <c r="D20" s="46">
        <v>3377300</v>
      </c>
      <c r="E20" s="46">
        <v>3147000</v>
      </c>
      <c r="F20" s="47" t="s">
        <v>190</v>
      </c>
      <c r="G20" s="47" t="s">
        <v>190</v>
      </c>
      <c r="H20" s="47" t="s">
        <v>190</v>
      </c>
      <c r="I20" s="47" t="s">
        <v>190</v>
      </c>
      <c r="J20" s="47" t="s">
        <v>190</v>
      </c>
      <c r="K20" s="47" t="s">
        <v>190</v>
      </c>
    </row>
    <row r="21" spans="1:11" ht="15" customHeight="1">
      <c r="A21" s="57" t="s">
        <v>193</v>
      </c>
      <c r="B21" s="47" t="s">
        <v>190</v>
      </c>
      <c r="C21" s="47" t="s">
        <v>190</v>
      </c>
      <c r="D21" s="47" t="s">
        <v>190</v>
      </c>
      <c r="E21" s="47" t="s">
        <v>190</v>
      </c>
      <c r="F21" s="47" t="s">
        <v>190</v>
      </c>
      <c r="G21" s="46">
        <v>4105427</v>
      </c>
      <c r="H21" s="46">
        <v>4765435</v>
      </c>
      <c r="I21" s="46">
        <v>4187419</v>
      </c>
      <c r="J21" s="46">
        <v>3799074</v>
      </c>
      <c r="K21" s="46">
        <v>3126716</v>
      </c>
    </row>
    <row r="22" ht="15" customHeight="1"/>
    <row r="23" spans="1:7" ht="51.75" thickBot="1">
      <c r="A23" s="111" t="s">
        <v>198</v>
      </c>
      <c r="B23" s="53" t="s">
        <v>199</v>
      </c>
      <c r="C23" s="53" t="s">
        <v>200</v>
      </c>
      <c r="D23" s="41" t="s">
        <v>201</v>
      </c>
      <c r="E23" s="53" t="s">
        <v>203</v>
      </c>
      <c r="F23" s="53" t="s">
        <v>204</v>
      </c>
      <c r="G23" s="53" t="s">
        <v>205</v>
      </c>
    </row>
    <row r="24" spans="1:7" ht="15" customHeight="1">
      <c r="A24" s="108" t="s">
        <v>202</v>
      </c>
      <c r="B24" s="45">
        <v>8.126</v>
      </c>
      <c r="C24" s="45">
        <v>1.985</v>
      </c>
      <c r="D24" s="45">
        <v>8.374</v>
      </c>
      <c r="E24" s="55">
        <v>207.26</v>
      </c>
      <c r="F24" s="45">
        <v>1.918</v>
      </c>
      <c r="G24" s="45">
        <v>8.63</v>
      </c>
    </row>
    <row r="25" ht="15" customHeight="1"/>
    <row r="26" spans="1:4" ht="26.25" thickBot="1">
      <c r="A26" s="111" t="s">
        <v>480</v>
      </c>
      <c r="B26" s="53" t="s">
        <v>207</v>
      </c>
      <c r="C26" s="53" t="s">
        <v>209</v>
      </c>
      <c r="D26" s="53" t="s">
        <v>210</v>
      </c>
    </row>
    <row r="27" spans="1:4" ht="15" customHeight="1">
      <c r="A27" s="60" t="s">
        <v>211</v>
      </c>
      <c r="B27" s="45">
        <v>8899</v>
      </c>
      <c r="C27" s="46">
        <v>176</v>
      </c>
      <c r="D27" s="46">
        <v>334</v>
      </c>
    </row>
    <row r="28" ht="15" customHeight="1"/>
    <row r="29" spans="1:2" ht="15" customHeight="1" thickBot="1">
      <c r="A29" s="79" t="s">
        <v>217</v>
      </c>
      <c r="B29" s="72" t="s">
        <v>219</v>
      </c>
    </row>
    <row r="30" spans="1:2" ht="15" customHeight="1">
      <c r="A30" s="71" t="s">
        <v>218</v>
      </c>
      <c r="B30" s="91">
        <f>(60.63+76.72)/2</f>
        <v>68.675</v>
      </c>
    </row>
    <row r="31" ht="15" customHeight="1"/>
    <row r="32" spans="1:2" ht="15" customHeight="1" thickBot="1">
      <c r="A32" s="176" t="s">
        <v>220</v>
      </c>
      <c r="B32" s="176"/>
    </row>
    <row r="33" spans="1:2" ht="15" customHeight="1">
      <c r="A33" s="71" t="s">
        <v>224</v>
      </c>
      <c r="B33" s="97">
        <v>48700</v>
      </c>
    </row>
    <row r="34" ht="15" customHeight="1"/>
    <row r="35" spans="1:3" ht="15" customHeight="1" thickBot="1">
      <c r="A35" s="79" t="s">
        <v>401</v>
      </c>
      <c r="B35" s="101"/>
      <c r="C35" s="101"/>
    </row>
    <row r="36" ht="15" customHeight="1">
      <c r="A36" s="71" t="s">
        <v>278</v>
      </c>
    </row>
    <row r="37" ht="15" customHeight="1"/>
    <row r="38" ht="15" customHeight="1" thickBot="1">
      <c r="A38" s="110" t="s">
        <v>297</v>
      </c>
    </row>
    <row r="39" ht="15" customHeight="1">
      <c r="A39" s="107" t="s">
        <v>299</v>
      </c>
    </row>
    <row r="40" ht="15" customHeight="1">
      <c r="A40" s="107" t="s">
        <v>300</v>
      </c>
    </row>
    <row r="41" ht="15" customHeight="1">
      <c r="A41" s="107" t="s">
        <v>301</v>
      </c>
    </row>
    <row r="42" ht="15" customHeight="1">
      <c r="A42" s="107" t="s">
        <v>303</v>
      </c>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sheetData>
  <sheetProtection/>
  <mergeCells count="9">
    <mergeCell ref="A32:B32"/>
    <mergeCell ref="B8:C8"/>
    <mergeCell ref="B7:C7"/>
    <mergeCell ref="B1:C1"/>
    <mergeCell ref="B2:C2"/>
    <mergeCell ref="B3:C3"/>
    <mergeCell ref="B4:C4"/>
    <mergeCell ref="B5:C5"/>
    <mergeCell ref="B6:C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57"/>
  <sheetViews>
    <sheetView zoomScalePageLayoutView="0" workbookViewId="0" topLeftCell="A1">
      <selection activeCell="A1" sqref="A1"/>
    </sheetView>
  </sheetViews>
  <sheetFormatPr defaultColWidth="9.140625" defaultRowHeight="12.75"/>
  <cols>
    <col min="1" max="1" width="37.421875" style="70" customWidth="1"/>
    <col min="2" max="2" width="16.00390625" style="91" customWidth="1"/>
    <col min="3" max="3" width="15.28125" style="91" customWidth="1"/>
    <col min="4" max="4" width="15.140625" style="91" customWidth="1"/>
    <col min="5" max="5" width="14.7109375" style="91" customWidth="1"/>
    <col min="6" max="6" width="15.00390625" style="91" customWidth="1"/>
    <col min="7" max="9" width="14.28125" style="91" customWidth="1"/>
    <col min="10" max="10" width="15.140625" style="91" customWidth="1"/>
    <col min="11" max="11" width="15.7109375" style="91" customWidth="1"/>
    <col min="12" max="16384" width="9.140625" style="70" customWidth="1"/>
  </cols>
  <sheetData>
    <row r="1" spans="1:4" ht="12.75">
      <c r="A1" s="38" t="s">
        <v>122</v>
      </c>
      <c r="B1" s="173" t="s">
        <v>126</v>
      </c>
      <c r="C1" s="173"/>
      <c r="D1" s="107" t="s">
        <v>127</v>
      </c>
    </row>
    <row r="2" spans="1:3" ht="12.75">
      <c r="A2" s="37" t="s">
        <v>310</v>
      </c>
      <c r="B2" s="181">
        <f>K22</f>
        <v>571842708</v>
      </c>
      <c r="C2" s="178"/>
    </row>
    <row r="3" spans="1:3" ht="12.75">
      <c r="A3" s="37" t="s">
        <v>311</v>
      </c>
      <c r="B3" s="181">
        <f>K21</f>
        <v>101607685</v>
      </c>
      <c r="C3" s="178"/>
    </row>
    <row r="4" spans="1:3" ht="12.75">
      <c r="A4" s="37" t="s">
        <v>312</v>
      </c>
      <c r="B4" s="183">
        <f>K20</f>
        <v>1120913852</v>
      </c>
      <c r="C4" s="178"/>
    </row>
    <row r="5" spans="1:3" ht="12.75">
      <c r="A5" s="37" t="s">
        <v>313</v>
      </c>
      <c r="B5" s="181">
        <f>K23</f>
        <v>33965088</v>
      </c>
      <c r="C5" s="178"/>
    </row>
    <row r="6" spans="1:3" ht="12.75">
      <c r="A6" s="37" t="s">
        <v>314</v>
      </c>
      <c r="B6" s="181">
        <f>K24</f>
        <v>7688619</v>
      </c>
      <c r="C6" s="178"/>
    </row>
    <row r="7" spans="1:3" ht="12.75">
      <c r="A7" s="37" t="s">
        <v>315</v>
      </c>
      <c r="B7" s="181">
        <f>K19</f>
        <v>2523873596</v>
      </c>
      <c r="C7" s="178"/>
    </row>
    <row r="8" spans="1:3" ht="12.75">
      <c r="A8" s="37" t="s">
        <v>129</v>
      </c>
      <c r="B8" s="181">
        <v>3656000000</v>
      </c>
      <c r="C8" s="181"/>
    </row>
    <row r="10" spans="1:11" s="72" customFormat="1" ht="15" customHeight="1" thickBot="1">
      <c r="A10" s="113" t="s">
        <v>183</v>
      </c>
      <c r="B10" s="41">
        <v>2000</v>
      </c>
      <c r="C10" s="41">
        <v>2001</v>
      </c>
      <c r="D10" s="41">
        <v>2002</v>
      </c>
      <c r="E10" s="41">
        <v>2003</v>
      </c>
      <c r="F10" s="41">
        <v>2004</v>
      </c>
      <c r="G10" s="41">
        <v>2005</v>
      </c>
      <c r="H10" s="41">
        <v>2006</v>
      </c>
      <c r="I10" s="41">
        <v>2007</v>
      </c>
      <c r="J10" s="41">
        <v>2008</v>
      </c>
      <c r="K10" s="41">
        <v>2009</v>
      </c>
    </row>
    <row r="11" spans="1:11" ht="15" customHeight="1">
      <c r="A11" s="114" t="s">
        <v>182</v>
      </c>
      <c r="B11" s="33">
        <v>3490231</v>
      </c>
      <c r="C11" s="33">
        <v>2611327</v>
      </c>
      <c r="D11" s="33"/>
      <c r="E11" s="48">
        <v>2877796</v>
      </c>
      <c r="F11" s="33">
        <v>2865958</v>
      </c>
      <c r="G11" s="33">
        <v>2788008</v>
      </c>
      <c r="H11" s="33">
        <v>4177511</v>
      </c>
      <c r="I11" s="33">
        <v>4987231</v>
      </c>
      <c r="J11" s="33">
        <v>6498583</v>
      </c>
      <c r="K11" s="33"/>
    </row>
    <row r="12" spans="1:11" ht="15" customHeight="1">
      <c r="A12" s="31" t="s">
        <v>180</v>
      </c>
      <c r="B12" s="2"/>
      <c r="C12" s="2"/>
      <c r="D12" s="2"/>
      <c r="E12" s="44"/>
      <c r="F12" s="2"/>
      <c r="G12" s="2"/>
      <c r="H12" s="2"/>
      <c r="I12" s="2"/>
      <c r="J12" s="2"/>
      <c r="K12" s="2"/>
    </row>
    <row r="13" spans="1:11" ht="15" customHeight="1">
      <c r="A13" s="5" t="s">
        <v>181</v>
      </c>
      <c r="B13" s="2"/>
      <c r="C13" s="2"/>
      <c r="D13" s="44">
        <v>510</v>
      </c>
      <c r="E13" s="2">
        <v>527</v>
      </c>
      <c r="F13" s="2">
        <v>561</v>
      </c>
      <c r="G13" s="2">
        <v>541</v>
      </c>
      <c r="H13" s="2">
        <v>555</v>
      </c>
      <c r="I13" s="2">
        <v>560</v>
      </c>
      <c r="J13" s="2"/>
      <c r="K13" s="2"/>
    </row>
    <row r="14" ht="15" customHeight="1"/>
    <row r="15" spans="1:2" ht="26.25" thickBot="1">
      <c r="A15" s="102" t="s">
        <v>185</v>
      </c>
      <c r="B15" s="41" t="s">
        <v>186</v>
      </c>
    </row>
    <row r="16" spans="1:2" ht="25.5">
      <c r="A16" s="115" t="s">
        <v>208</v>
      </c>
      <c r="B16" s="54">
        <v>42111</v>
      </c>
    </row>
    <row r="17" ht="15" customHeight="1"/>
    <row r="18" spans="1:11" s="91" customFormat="1" ht="15" customHeight="1" thickBot="1">
      <c r="A18" s="112" t="s">
        <v>632</v>
      </c>
      <c r="B18" s="41">
        <v>2000</v>
      </c>
      <c r="C18" s="41">
        <v>2001</v>
      </c>
      <c r="D18" s="41">
        <v>2002</v>
      </c>
      <c r="E18" s="41">
        <v>2003</v>
      </c>
      <c r="F18" s="41">
        <v>2004</v>
      </c>
      <c r="G18" s="41">
        <v>2005</v>
      </c>
      <c r="H18" s="41">
        <v>2006</v>
      </c>
      <c r="I18" s="41">
        <v>2007</v>
      </c>
      <c r="J18" s="41">
        <v>2008</v>
      </c>
      <c r="K18" s="41">
        <v>2009</v>
      </c>
    </row>
    <row r="19" spans="1:11" ht="15" customHeight="1">
      <c r="A19" s="60" t="s">
        <v>187</v>
      </c>
      <c r="B19" s="46">
        <v>1679761300</v>
      </c>
      <c r="C19" s="46">
        <v>1770442800</v>
      </c>
      <c r="D19" s="46">
        <v>1897742100</v>
      </c>
      <c r="E19" s="46">
        <v>2020317700</v>
      </c>
      <c r="F19" s="46">
        <v>2080336200</v>
      </c>
      <c r="G19" s="46">
        <v>2119674504</v>
      </c>
      <c r="H19" s="46">
        <v>2228578190</v>
      </c>
      <c r="I19" s="46">
        <v>2441612574</v>
      </c>
      <c r="J19" s="46">
        <v>2571827575</v>
      </c>
      <c r="K19" s="46">
        <v>2523873596</v>
      </c>
    </row>
    <row r="20" spans="1:11" ht="15" customHeight="1">
      <c r="A20" s="37" t="s">
        <v>188</v>
      </c>
      <c r="B20" s="50">
        <v>891647900</v>
      </c>
      <c r="C20" s="50">
        <v>522424000</v>
      </c>
      <c r="D20" s="50">
        <v>975758600</v>
      </c>
      <c r="E20" s="50">
        <v>1119396800</v>
      </c>
      <c r="F20" s="50">
        <v>1039007600</v>
      </c>
      <c r="G20" s="50">
        <v>650454556</v>
      </c>
      <c r="H20" s="50">
        <v>784068791</v>
      </c>
      <c r="I20" s="50">
        <v>745789469</v>
      </c>
      <c r="J20" s="50">
        <v>1111796760</v>
      </c>
      <c r="K20" s="50">
        <v>1120913852</v>
      </c>
    </row>
    <row r="21" spans="1:11" ht="15" customHeight="1">
      <c r="A21" s="37" t="s">
        <v>189</v>
      </c>
      <c r="B21" s="47">
        <v>286867400</v>
      </c>
      <c r="C21" s="47">
        <v>207622300</v>
      </c>
      <c r="D21" s="47">
        <v>163142700</v>
      </c>
      <c r="E21" s="49">
        <v>122446400</v>
      </c>
      <c r="F21" s="47">
        <v>68149700</v>
      </c>
      <c r="G21" s="46">
        <v>105083880</v>
      </c>
      <c r="H21" s="46">
        <v>121876625</v>
      </c>
      <c r="I21" s="46">
        <v>114823954</v>
      </c>
      <c r="J21" s="46">
        <v>125749499</v>
      </c>
      <c r="K21" s="46">
        <v>101607685</v>
      </c>
    </row>
    <row r="22" spans="1:11" ht="15" customHeight="1">
      <c r="A22" s="37" t="s">
        <v>191</v>
      </c>
      <c r="B22" s="46">
        <v>199359700</v>
      </c>
      <c r="C22" s="46">
        <v>292051000</v>
      </c>
      <c r="D22" s="46">
        <v>251271100</v>
      </c>
      <c r="E22" s="49">
        <v>334889500</v>
      </c>
      <c r="F22" s="46">
        <v>314826800</v>
      </c>
      <c r="G22" s="46">
        <v>626420170</v>
      </c>
      <c r="H22" s="46">
        <v>605054504</v>
      </c>
      <c r="I22" s="46">
        <v>632040450</v>
      </c>
      <c r="J22" s="46">
        <v>512408605</v>
      </c>
      <c r="K22" s="46">
        <v>571842708</v>
      </c>
    </row>
    <row r="23" spans="1:11" ht="15" customHeight="1">
      <c r="A23" s="37" t="s">
        <v>192</v>
      </c>
      <c r="B23" s="46">
        <v>715800</v>
      </c>
      <c r="C23" s="46">
        <v>2164200</v>
      </c>
      <c r="D23" s="46">
        <v>5852300</v>
      </c>
      <c r="E23" s="46">
        <v>3680800</v>
      </c>
      <c r="F23" s="46">
        <v>16202000</v>
      </c>
      <c r="G23" s="46">
        <v>46802732</v>
      </c>
      <c r="H23" s="46">
        <v>50470135</v>
      </c>
      <c r="I23" s="46">
        <v>60468523</v>
      </c>
      <c r="J23" s="46">
        <v>40590644</v>
      </c>
      <c r="K23" s="46">
        <v>33965088</v>
      </c>
    </row>
    <row r="24" spans="1:11" ht="15" customHeight="1">
      <c r="A24" s="37" t="s">
        <v>193</v>
      </c>
      <c r="B24" s="47">
        <v>7908500</v>
      </c>
      <c r="C24" s="47">
        <v>29121000</v>
      </c>
      <c r="D24" s="47">
        <v>27197700</v>
      </c>
      <c r="E24" s="47">
        <v>27190100</v>
      </c>
      <c r="F24" s="47">
        <v>32208100</v>
      </c>
      <c r="G24" s="46">
        <v>119480780</v>
      </c>
      <c r="H24" s="46">
        <v>11027968</v>
      </c>
      <c r="I24" s="46">
        <v>216868322</v>
      </c>
      <c r="J24" s="46">
        <v>64390152</v>
      </c>
      <c r="K24" s="46">
        <v>7688619</v>
      </c>
    </row>
    <row r="25" ht="15" customHeight="1"/>
    <row r="26" spans="1:7" ht="51.75" thickBot="1">
      <c r="A26" s="102" t="s">
        <v>198</v>
      </c>
      <c r="B26" s="53" t="s">
        <v>199</v>
      </c>
      <c r="C26" s="53" t="s">
        <v>200</v>
      </c>
      <c r="D26" s="41" t="s">
        <v>201</v>
      </c>
      <c r="E26" s="53" t="s">
        <v>203</v>
      </c>
      <c r="F26" s="53" t="s">
        <v>204</v>
      </c>
      <c r="G26" s="53" t="s">
        <v>205</v>
      </c>
    </row>
    <row r="27" spans="1:7" ht="15" customHeight="1">
      <c r="A27" s="60" t="s">
        <v>202</v>
      </c>
      <c r="B27" s="45">
        <v>28.681</v>
      </c>
      <c r="C27" s="54">
        <v>2925</v>
      </c>
      <c r="D27" s="45">
        <v>31.66</v>
      </c>
      <c r="E27" s="55">
        <v>207.26</v>
      </c>
      <c r="F27" s="45">
        <v>8.098</v>
      </c>
      <c r="G27" s="45">
        <v>26.102</v>
      </c>
    </row>
    <row r="28" ht="15" customHeight="1"/>
    <row r="29" spans="1:4" ht="26.25" thickBot="1">
      <c r="A29" s="102" t="s">
        <v>480</v>
      </c>
      <c r="B29" s="53" t="s">
        <v>207</v>
      </c>
      <c r="C29" s="53" t="s">
        <v>209</v>
      </c>
      <c r="D29" s="53" t="s">
        <v>210</v>
      </c>
    </row>
    <row r="30" spans="1:4" ht="15" customHeight="1">
      <c r="A30" s="60" t="s">
        <v>211</v>
      </c>
      <c r="B30" s="45">
        <f>11307+10824+7333+7477+14240+15738</f>
        <v>66919</v>
      </c>
      <c r="C30" s="46">
        <f>254+698+180+161+327+478</f>
        <v>2098</v>
      </c>
      <c r="D30" s="46">
        <f>461+1000+329+279+645+942</f>
        <v>3656</v>
      </c>
    </row>
    <row r="31" ht="15" customHeight="1"/>
    <row r="32" spans="1:2" ht="15" customHeight="1" thickBot="1">
      <c r="A32" s="79" t="s">
        <v>217</v>
      </c>
      <c r="B32" s="72" t="s">
        <v>219</v>
      </c>
    </row>
    <row r="33" spans="1:2" ht="15" customHeight="1">
      <c r="A33" s="71" t="s">
        <v>218</v>
      </c>
      <c r="B33" s="91">
        <f>(63.45+36.59+15.15+14.32+13.64+24.09)/6</f>
        <v>27.87333333333334</v>
      </c>
    </row>
    <row r="34" ht="15" customHeight="1"/>
    <row r="35" spans="1:2" ht="15" customHeight="1" thickBot="1">
      <c r="A35" s="176" t="s">
        <v>220</v>
      </c>
      <c r="B35" s="176"/>
    </row>
    <row r="36" spans="1:2" ht="15" customHeight="1">
      <c r="A36" s="71" t="s">
        <v>224</v>
      </c>
      <c r="B36" s="97">
        <v>48900</v>
      </c>
    </row>
    <row r="37" ht="15" customHeight="1"/>
    <row r="38" spans="1:3" ht="15" customHeight="1" thickBot="1">
      <c r="A38" s="176" t="s">
        <v>279</v>
      </c>
      <c r="B38" s="176"/>
      <c r="C38" s="176"/>
    </row>
    <row r="39" ht="15" customHeight="1">
      <c r="A39" s="71" t="s">
        <v>280</v>
      </c>
    </row>
    <row r="40" ht="15" customHeight="1">
      <c r="A40" s="71" t="s">
        <v>281</v>
      </c>
    </row>
    <row r="41" ht="15" customHeight="1">
      <c r="A41" s="71" t="s">
        <v>282</v>
      </c>
    </row>
    <row r="42" ht="15" customHeight="1">
      <c r="A42" s="70" t="s">
        <v>283</v>
      </c>
    </row>
    <row r="43" ht="15" customHeight="1">
      <c r="A43" s="70" t="s">
        <v>284</v>
      </c>
    </row>
    <row r="44" ht="15" customHeight="1">
      <c r="A44" s="70" t="s">
        <v>285</v>
      </c>
    </row>
    <row r="45" ht="15" customHeight="1"/>
    <row r="46" spans="1:2" ht="15" customHeight="1" thickBot="1">
      <c r="A46" s="176" t="s">
        <v>595</v>
      </c>
      <c r="B46" s="176"/>
    </row>
    <row r="47" ht="15" customHeight="1">
      <c r="A47" s="71" t="s">
        <v>286</v>
      </c>
    </row>
    <row r="48" ht="15" customHeight="1">
      <c r="A48" s="71" t="s">
        <v>287</v>
      </c>
    </row>
    <row r="49" ht="15" customHeight="1"/>
    <row r="50" spans="1:4" ht="15" customHeight="1" thickBot="1">
      <c r="A50" s="176" t="s">
        <v>289</v>
      </c>
      <c r="B50" s="176"/>
      <c r="C50" s="176"/>
      <c r="D50" s="176"/>
    </row>
    <row r="51" ht="15" customHeight="1">
      <c r="A51" s="71" t="s">
        <v>290</v>
      </c>
    </row>
    <row r="52" ht="15" customHeight="1"/>
    <row r="53" spans="1:3" ht="15" customHeight="1" thickBot="1">
      <c r="A53" s="176" t="s">
        <v>292</v>
      </c>
      <c r="B53" s="176"/>
      <c r="C53" s="176"/>
    </row>
    <row r="54" ht="15" customHeight="1">
      <c r="A54" s="71" t="s">
        <v>293</v>
      </c>
    </row>
    <row r="55" ht="15" customHeight="1">
      <c r="A55" s="71" t="s">
        <v>294</v>
      </c>
    </row>
    <row r="56" ht="15" customHeight="1">
      <c r="A56" s="71" t="s">
        <v>295</v>
      </c>
    </row>
    <row r="57" ht="15" customHeight="1">
      <c r="A57" s="71" t="s">
        <v>296</v>
      </c>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sheetData>
  <sheetProtection/>
  <mergeCells count="13">
    <mergeCell ref="A35:B35"/>
    <mergeCell ref="B8:C8"/>
    <mergeCell ref="B7:C7"/>
    <mergeCell ref="B1:C1"/>
    <mergeCell ref="B2:C2"/>
    <mergeCell ref="B3:C3"/>
    <mergeCell ref="B4:C4"/>
    <mergeCell ref="B5:C5"/>
    <mergeCell ref="B6:C6"/>
    <mergeCell ref="A53:C53"/>
    <mergeCell ref="A50:D50"/>
    <mergeCell ref="A46:B46"/>
    <mergeCell ref="A38:C38"/>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F21"/>
  <sheetViews>
    <sheetView zoomScalePageLayoutView="0" workbookViewId="0" topLeftCell="A1">
      <selection activeCell="A1" sqref="A1:F1"/>
    </sheetView>
  </sheetViews>
  <sheetFormatPr defaultColWidth="9.140625" defaultRowHeight="12.75"/>
  <sheetData>
    <row r="1" spans="1:6" ht="13.5" thickBot="1">
      <c r="A1" s="176" t="s">
        <v>555</v>
      </c>
      <c r="B1" s="176"/>
      <c r="C1" s="176"/>
      <c r="D1" s="176"/>
      <c r="E1" s="176"/>
      <c r="F1" s="176"/>
    </row>
    <row r="2" ht="12.75">
      <c r="A2" s="39" t="s">
        <v>194</v>
      </c>
    </row>
    <row r="3" ht="12.75">
      <c r="A3" s="39" t="s">
        <v>195</v>
      </c>
    </row>
    <row r="4" ht="12.75">
      <c r="A4" s="39" t="s">
        <v>196</v>
      </c>
    </row>
    <row r="6" spans="1:3" ht="13.5" thickBot="1">
      <c r="A6" s="176" t="s">
        <v>212</v>
      </c>
      <c r="B6" s="176"/>
      <c r="C6" s="176"/>
    </row>
    <row r="7" ht="12.75">
      <c r="A7" s="39" t="s">
        <v>213</v>
      </c>
    </row>
    <row r="8" ht="12.75">
      <c r="A8" s="39" t="s">
        <v>214</v>
      </c>
    </row>
    <row r="9" ht="12.75">
      <c r="A9" s="39" t="s">
        <v>215</v>
      </c>
    </row>
    <row r="10" ht="12.75">
      <c r="A10" s="39" t="s">
        <v>216</v>
      </c>
    </row>
    <row r="12" spans="1:6" ht="13.5" thickBot="1">
      <c r="A12" s="176" t="s">
        <v>220</v>
      </c>
      <c r="B12" s="176"/>
      <c r="C12" s="176"/>
      <c r="D12" s="176"/>
      <c r="E12" s="176"/>
      <c r="F12" s="176"/>
    </row>
    <row r="13" ht="12.75">
      <c r="A13" s="39" t="s">
        <v>221</v>
      </c>
    </row>
    <row r="14" ht="12.75">
      <c r="A14" s="39" t="s">
        <v>222</v>
      </c>
    </row>
    <row r="15" ht="12.75">
      <c r="A15" s="39" t="s">
        <v>223</v>
      </c>
    </row>
    <row r="17" spans="1:4" ht="13.5" thickBot="1">
      <c r="A17" s="176" t="s">
        <v>304</v>
      </c>
      <c r="B17" s="176"/>
      <c r="C17" s="176"/>
      <c r="D17" s="176"/>
    </row>
    <row r="18" ht="12.75">
      <c r="A18" s="39" t="s">
        <v>305</v>
      </c>
    </row>
    <row r="19" ht="12.75">
      <c r="A19" s="39" t="s">
        <v>306</v>
      </c>
    </row>
    <row r="20" ht="12.75">
      <c r="A20" s="39" t="s">
        <v>307</v>
      </c>
    </row>
    <row r="21" ht="12.75">
      <c r="A21" s="39" t="s">
        <v>308</v>
      </c>
    </row>
  </sheetData>
  <sheetProtection/>
  <mergeCells count="4">
    <mergeCell ref="A1:F1"/>
    <mergeCell ref="A6:C6"/>
    <mergeCell ref="A12:F12"/>
    <mergeCell ref="A17:D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13"/>
  <sheetViews>
    <sheetView zoomScalePageLayoutView="0" workbookViewId="0" topLeftCell="A1">
      <selection activeCell="A1" sqref="A1:F1"/>
    </sheetView>
  </sheetViews>
  <sheetFormatPr defaultColWidth="9.140625" defaultRowHeight="12.75"/>
  <sheetData>
    <row r="1" spans="1:6" ht="13.5" thickBot="1">
      <c r="A1" s="176" t="s">
        <v>13</v>
      </c>
      <c r="B1" s="176"/>
      <c r="C1" s="176"/>
      <c r="D1" s="176"/>
      <c r="E1" s="176"/>
      <c r="F1" s="176"/>
    </row>
    <row r="2" ht="12.75">
      <c r="A2" s="39" t="s">
        <v>14</v>
      </c>
    </row>
    <row r="3" ht="12.75">
      <c r="A3" s="39" t="s">
        <v>15</v>
      </c>
    </row>
    <row r="4" ht="12.75">
      <c r="A4" s="39" t="s">
        <v>16</v>
      </c>
    </row>
    <row r="5" ht="12.75">
      <c r="A5" s="65" t="s">
        <v>17</v>
      </c>
    </row>
    <row r="6" ht="12.75">
      <c r="A6" s="39" t="s">
        <v>18</v>
      </c>
    </row>
    <row r="7" ht="12.75">
      <c r="A7" s="39" t="s">
        <v>20</v>
      </c>
    </row>
    <row r="8" ht="12.75">
      <c r="A8" s="39" t="s">
        <v>21</v>
      </c>
    </row>
    <row r="9" ht="12.75">
      <c r="A9" s="39" t="s">
        <v>19</v>
      </c>
    </row>
    <row r="10" ht="12.75">
      <c r="A10" s="39" t="s">
        <v>22</v>
      </c>
    </row>
    <row r="11" ht="12.75">
      <c r="A11" s="39" t="s">
        <v>23</v>
      </c>
    </row>
    <row r="12" ht="12.75">
      <c r="A12" s="39" t="s">
        <v>24</v>
      </c>
    </row>
    <row r="13" ht="12.75">
      <c r="A13" s="39" t="s">
        <v>25</v>
      </c>
    </row>
  </sheetData>
  <sheetProtection/>
  <mergeCells count="1">
    <mergeCell ref="A1:F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sarah.j.demers</dc:creator>
  <cp:keywords/>
  <dc:description/>
  <cp:lastModifiedBy>Michele L. Tremblay</cp:lastModifiedBy>
  <dcterms:created xsi:type="dcterms:W3CDTF">2012-08-10T13:19:03Z</dcterms:created>
  <dcterms:modified xsi:type="dcterms:W3CDTF">2012-11-30T19:56:09Z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-889972216</vt:i4>
  </property>
  <property fmtid="{D5CDD505-2E9C-101B-9397-08002B2CF9AE}" pid="3" name="_EmailSubject">
    <vt:lpwstr>Spreadsheet</vt:lpwstr>
  </property>
  <property fmtid="{D5CDD505-2E9C-101B-9397-08002B2CF9AE}" pid="4" name="_AuthorEmail">
    <vt:lpwstr>Steven.Couture@des.nh.gov</vt:lpwstr>
  </property>
  <property fmtid="{D5CDD505-2E9C-101B-9397-08002B2CF9AE}" pid="5" name="_AuthorEmailDisplayName">
    <vt:lpwstr>Couture, Steve</vt:lpwstr>
  </property>
  <property fmtid="{D5CDD505-2E9C-101B-9397-08002B2CF9AE}" pid="6" name="_ReviewingToolsShownOnce">
    <vt:lpwstr/>
  </property>
</Properties>
</file>