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15600" windowHeight="9105"/>
  </bookViews>
  <sheets>
    <sheet name="Budget Predictions" sheetId="1" r:id="rId1"/>
  </sheets>
  <externalReferences>
    <externalReference r:id="rId2"/>
  </externalReferences>
  <calcPr calcId="145621" concurrentCalc="0"/>
</workbook>
</file>

<file path=xl/calcChain.xml><?xml version="1.0" encoding="utf-8"?>
<calcChain xmlns="http://schemas.openxmlformats.org/spreadsheetml/2006/main">
  <c r="AA17" i="1" l="1"/>
  <c r="AA16" i="1"/>
  <c r="AA15" i="1"/>
  <c r="AA14" i="1"/>
  <c r="AA13" i="1"/>
  <c r="U28" i="1"/>
  <c r="U21" i="1"/>
  <c r="U17" i="1"/>
  <c r="S17" i="1"/>
  <c r="W17" i="1"/>
  <c r="N14" i="1"/>
  <c r="N15" i="1"/>
  <c r="H13" i="1"/>
  <c r="H15" i="1"/>
  <c r="Q15" i="1"/>
  <c r="Q14" i="1"/>
  <c r="Q13" i="1"/>
  <c r="Q17" i="1"/>
  <c r="N17" i="1"/>
  <c r="H17" i="1"/>
  <c r="F14" i="1"/>
  <c r="G14" i="1"/>
  <c r="F15" i="1"/>
  <c r="G13" i="1"/>
  <c r="G15" i="1"/>
  <c r="G17" i="1"/>
  <c r="F17" i="1"/>
  <c r="E17" i="1"/>
  <c r="D17" i="1"/>
  <c r="C17" i="1"/>
  <c r="M13" i="1"/>
  <c r="K13" i="1"/>
  <c r="I13" i="1"/>
  <c r="I17" i="1"/>
</calcChain>
</file>

<file path=xl/comments1.xml><?xml version="1.0" encoding="utf-8"?>
<comments xmlns="http://schemas.openxmlformats.org/spreadsheetml/2006/main">
  <authors>
    <author>Lori Hallett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Lori Hallett:</t>
        </r>
        <r>
          <rPr>
            <sz val="8"/>
            <color indexed="81"/>
            <rFont val="Tahoma"/>
            <family val="2"/>
          </rPr>
          <t xml:space="preserve">
added 2364-amount taken in PY</t>
        </r>
      </text>
    </comment>
  </commentList>
</comments>
</file>

<file path=xl/sharedStrings.xml><?xml version="1.0" encoding="utf-8"?>
<sst xmlns="http://schemas.openxmlformats.org/spreadsheetml/2006/main" count="63" uniqueCount="50">
  <si>
    <t xml:space="preserve"> </t>
  </si>
  <si>
    <t>YTD</t>
  </si>
  <si>
    <t>Total</t>
  </si>
  <si>
    <t>Expenses</t>
  </si>
  <si>
    <t>Funds</t>
  </si>
  <si>
    <t>7/1/2005-</t>
  </si>
  <si>
    <t>7/1/2006-</t>
  </si>
  <si>
    <t>7/1/2007-</t>
  </si>
  <si>
    <t>Remaining</t>
  </si>
  <si>
    <t>Expected</t>
  </si>
  <si>
    <t>7/1/2014-</t>
  </si>
  <si>
    <t>3 months</t>
  </si>
  <si>
    <t>9 months</t>
  </si>
  <si>
    <t>10/01/2013-</t>
  </si>
  <si>
    <t xml:space="preserve">Included in </t>
  </si>
  <si>
    <t xml:space="preserve">thru </t>
  </si>
  <si>
    <t>thru</t>
  </si>
  <si>
    <r>
      <t xml:space="preserve">FY 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 xml:space="preserve"> budget</t>
    </r>
  </si>
  <si>
    <r>
      <t xml:space="preserve">FY 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 xml:space="preserve"> budget</t>
    </r>
  </si>
  <si>
    <t xml:space="preserve">Applied for </t>
  </si>
  <si>
    <t>FY 15</t>
  </si>
  <si>
    <t>FY 16</t>
  </si>
  <si>
    <t>EC GoMI - ESIP</t>
  </si>
  <si>
    <t>NOAA CPO</t>
  </si>
  <si>
    <t>FY 17</t>
  </si>
  <si>
    <t>GOMC Funding Applications:</t>
  </si>
  <si>
    <t>FY 18</t>
  </si>
  <si>
    <t>USGS FY 15 Confirmed</t>
  </si>
  <si>
    <t>Dues (based on FY 15)</t>
  </si>
  <si>
    <t>Total  Applied for Funds</t>
  </si>
  <si>
    <t>Gulf of Maine Association</t>
  </si>
  <si>
    <t>Fiscal Agent - Confirmed</t>
  </si>
  <si>
    <t>RARGOM</t>
  </si>
  <si>
    <t>Total  Fiscal Agent Funds</t>
  </si>
  <si>
    <t>All Numbers are Estimates Based on Expenditure Predictions</t>
  </si>
  <si>
    <t>GOMC Other Confirmed Funds</t>
  </si>
  <si>
    <t>NROC (based on FY 16 funds in FY 15 budget)</t>
  </si>
  <si>
    <t>Total  Applied for and Confirmed Funds</t>
  </si>
  <si>
    <t>Total  Confirmed GOMC FY 16 Funds</t>
  </si>
  <si>
    <t>EC GoMI - Gulfwatch</t>
  </si>
  <si>
    <t>EC AEI  Due in Nov - these are guesses</t>
  </si>
  <si>
    <r>
      <rPr>
        <b/>
        <sz val="10"/>
        <color rgb="FFFF0000"/>
        <rFont val="Arial"/>
        <family val="2"/>
      </rPr>
      <t>Based on Information as of 10/12/2014</t>
    </r>
    <r>
      <rPr>
        <b/>
        <sz val="10"/>
        <rFont val="Arial"/>
        <family val="2"/>
      </rPr>
      <t>; FY is July 1 - June 30</t>
    </r>
  </si>
  <si>
    <r>
      <rPr>
        <b/>
        <sz val="14"/>
        <color rgb="FFFF0000"/>
        <rFont val="Arial"/>
        <family val="2"/>
      </rPr>
      <t>DRAFT</t>
    </r>
    <r>
      <rPr>
        <b/>
        <sz val="14"/>
        <rFont val="Arial"/>
        <family val="2"/>
      </rPr>
      <t xml:space="preserve"> Outlook for Future Funding Years</t>
    </r>
  </si>
  <si>
    <t xml:space="preserve">Total </t>
  </si>
  <si>
    <t>Total  FY 15 budget + Add'l Confirmed</t>
  </si>
  <si>
    <t xml:space="preserve"> FY 15 Funds</t>
  </si>
  <si>
    <t xml:space="preserve"> FY 17 Funds</t>
  </si>
  <si>
    <t>FY 16 Funds</t>
  </si>
  <si>
    <t>Total  FY 16 Confirmed Funds</t>
  </si>
  <si>
    <t xml:space="preserve">NROC USF&amp;W Predictions - New since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</si>
</sst>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" xfId="1" applyBorder="1"/>
    <xf numFmtId="0" fontId="1" fillId="0" borderId="0" xfId="1" applyFont="1" applyFill="1"/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3" xfId="1" applyFont="1" applyBorder="1" applyAlignment="1">
      <alignment horizontal="center"/>
    </xf>
    <xf numFmtId="3" fontId="1" fillId="0" borderId="0" xfId="1" applyNumberFormat="1"/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4" fontId="2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2" fillId="0" borderId="6" xfId="1" applyNumberFormat="1" applyFont="1" applyBorder="1" applyAlignment="1">
      <alignment horizontal="center"/>
    </xf>
    <xf numFmtId="0" fontId="1" fillId="0" borderId="6" xfId="1" applyBorder="1" applyAlignment="1">
      <alignment horizontal="center"/>
    </xf>
    <xf numFmtId="4" fontId="1" fillId="0" borderId="0" xfId="1" applyNumberFormat="1"/>
    <xf numFmtId="0" fontId="1" fillId="0" borderId="0" xfId="1" applyFont="1"/>
    <xf numFmtId="4" fontId="1" fillId="0" borderId="0" xfId="1" applyNumberFormat="1" applyAlignment="1">
      <alignment horizontal="right"/>
    </xf>
    <xf numFmtId="3" fontId="1" fillId="0" borderId="0" xfId="1" applyNumberFormat="1" applyFill="1"/>
    <xf numFmtId="4" fontId="2" fillId="0" borderId="7" xfId="1" applyNumberFormat="1" applyFont="1" applyBorder="1"/>
    <xf numFmtId="3" fontId="2" fillId="0" borderId="7" xfId="1" applyNumberFormat="1" applyFont="1" applyBorder="1"/>
    <xf numFmtId="3" fontId="2" fillId="0" borderId="7" xfId="1" applyNumberFormat="1" applyFont="1" applyFill="1" applyBorder="1"/>
    <xf numFmtId="4" fontId="2" fillId="0" borderId="0" xfId="1" applyNumberFormat="1" applyFont="1" applyBorder="1"/>
    <xf numFmtId="3" fontId="2" fillId="0" borderId="0" xfId="1" applyNumberFormat="1" applyFont="1" applyBorder="1"/>
    <xf numFmtId="3" fontId="2" fillId="0" borderId="0" xfId="1" applyNumberFormat="1" applyFont="1" applyFill="1" applyBorder="1"/>
    <xf numFmtId="0" fontId="1" fillId="0" borderId="0" xfId="1" applyBorder="1"/>
    <xf numFmtId="4" fontId="1" fillId="0" borderId="0" xfId="1" applyNumberFormat="1" applyBorder="1"/>
    <xf numFmtId="3" fontId="1" fillId="0" borderId="0" xfId="1" applyNumberFormat="1" applyBorder="1"/>
    <xf numFmtId="3" fontId="1" fillId="0" borderId="0" xfId="1" applyNumberFormat="1" applyFill="1" applyBorder="1"/>
    <xf numFmtId="0" fontId="1" fillId="0" borderId="0" xfId="1" applyFont="1" applyBorder="1"/>
    <xf numFmtId="164" fontId="2" fillId="0" borderId="0" xfId="1" applyNumberFormat="1" applyFont="1" applyBorder="1"/>
    <xf numFmtId="0" fontId="2" fillId="0" borderId="0" xfId="1" applyFont="1" applyFill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4" fontId="1" fillId="0" borderId="0" xfId="1" applyNumberFormat="1" applyBorder="1" applyAlignment="1">
      <alignment horizontal="right"/>
    </xf>
    <xf numFmtId="14" fontId="2" fillId="0" borderId="6" xfId="1" applyNumberFormat="1" applyFont="1" applyFill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2" fillId="2" borderId="7" xfId="1" applyNumberFormat="1" applyFont="1" applyFill="1" applyBorder="1"/>
    <xf numFmtId="0" fontId="1" fillId="3" borderId="3" xfId="1" applyFill="1" applyBorder="1"/>
    <xf numFmtId="0" fontId="2" fillId="3" borderId="2" xfId="1" applyFont="1" applyFill="1" applyBorder="1" applyAlignment="1">
      <alignment horizontal="center"/>
    </xf>
    <xf numFmtId="0" fontId="1" fillId="3" borderId="6" xfId="1" applyFill="1" applyBorder="1"/>
    <xf numFmtId="14" fontId="1" fillId="0" borderId="0" xfId="1" applyNumberFormat="1" applyAlignment="1">
      <alignment horizontal="center"/>
    </xf>
    <xf numFmtId="0" fontId="1" fillId="5" borderId="3" xfId="1" applyFont="1" applyFill="1" applyBorder="1"/>
    <xf numFmtId="0" fontId="2" fillId="5" borderId="2" xfId="1" applyFont="1" applyFill="1" applyBorder="1" applyAlignment="1">
      <alignment horizontal="center"/>
    </xf>
    <xf numFmtId="14" fontId="2" fillId="5" borderId="6" xfId="1" applyNumberFormat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14" fontId="2" fillId="6" borderId="6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center"/>
    </xf>
    <xf numFmtId="0" fontId="2" fillId="4" borderId="3" xfId="1" applyFont="1" applyFill="1" applyBorder="1"/>
    <xf numFmtId="0" fontId="2" fillId="4" borderId="2" xfId="1" applyFont="1" applyFill="1" applyBorder="1" applyAlignment="1">
      <alignment horizontal="center"/>
    </xf>
    <xf numFmtId="14" fontId="2" fillId="4" borderId="6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Fill="1"/>
    <xf numFmtId="0" fontId="7" fillId="0" borderId="0" xfId="1" applyFont="1"/>
    <xf numFmtId="0" fontId="7" fillId="0" borderId="0" xfId="1" applyFont="1" applyFill="1" applyBorder="1"/>
    <xf numFmtId="0" fontId="8" fillId="0" borderId="0" xfId="1" applyFont="1"/>
    <xf numFmtId="0" fontId="9" fillId="7" borderId="0" xfId="1" applyFont="1" applyFill="1"/>
    <xf numFmtId="0" fontId="7" fillId="2" borderId="0" xfId="1" applyFont="1" applyFill="1" applyAlignment="1">
      <alignment horizontal="right"/>
    </xf>
    <xf numFmtId="0" fontId="1" fillId="7" borderId="0" xfId="1" applyFill="1"/>
    <xf numFmtId="0" fontId="1" fillId="7" borderId="0" xfId="1" applyFill="1" applyAlignment="1">
      <alignment horizontal="center"/>
    </xf>
    <xf numFmtId="0" fontId="2" fillId="0" borderId="0" xfId="0" applyFont="1"/>
    <xf numFmtId="3" fontId="2" fillId="5" borderId="7" xfId="1" applyNumberFormat="1" applyFont="1" applyFill="1" applyBorder="1" applyAlignment="1">
      <alignment horizontal="center"/>
    </xf>
    <xf numFmtId="0" fontId="7" fillId="8" borderId="0" xfId="1" applyFont="1" applyFill="1" applyAlignment="1">
      <alignment horizontal="right"/>
    </xf>
    <xf numFmtId="3" fontId="2" fillId="8" borderId="7" xfId="1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dy/AppData/Local/Microsoft/Windows/Temporary%20Internet%20Files/Content.Outlook/25I323JC/NMFStotal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31, 2009"/>
      <sheetName val="June 30, 2009"/>
      <sheetName val="May 31, 2009"/>
      <sheetName val="April 30, 2009"/>
      <sheetName val="March 15, 2009"/>
      <sheetName val="Feb 15, 2009"/>
      <sheetName val="Dec 31, 2008 "/>
      <sheetName val="Nov 30, 2008"/>
      <sheetName val="Sept 30, 2008"/>
      <sheetName val="June 30, 2008"/>
      <sheetName val="May 30, 2008"/>
      <sheetName val="April 30, 2008"/>
      <sheetName val="March 31, 2008"/>
      <sheetName val="Feb 29, 2008"/>
      <sheetName val="Dec 31, 2007"/>
      <sheetName val="nov 30, 2007"/>
      <sheetName val="Aug 31, 2007"/>
      <sheetName val="June 30, 2007"/>
      <sheetName val="June 15, 2007"/>
      <sheetName val="May, 2007"/>
      <sheetName val="March 31, 2007"/>
      <sheetName val="Feb 28, 2007"/>
      <sheetName val="Jan 31, 2007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9">
          <cell r="E19">
            <v>71788.37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workbookViewId="0">
      <selection activeCell="AA30" sqref="AA30"/>
    </sheetView>
  </sheetViews>
  <sheetFormatPr defaultRowHeight="12.75" x14ac:dyDescent="0.2"/>
  <cols>
    <col min="1" max="1" width="37.85546875" style="1" customWidth="1"/>
    <col min="2" max="2" width="1.7109375" style="1" customWidth="1"/>
    <col min="3" max="7" width="13.5703125" style="1" hidden="1" customWidth="1"/>
    <col min="8" max="8" width="14.7109375" style="1" hidden="1" customWidth="1"/>
    <col min="9" max="10" width="13.7109375" style="1" hidden="1" customWidth="1"/>
    <col min="11" max="12" width="10.7109375" style="1" hidden="1" customWidth="1"/>
    <col min="13" max="13" width="10.42578125" style="1" hidden="1" customWidth="1"/>
    <col min="14" max="14" width="14" style="1" hidden="1" customWidth="1"/>
    <col min="15" max="16" width="0" style="1" hidden="1" customWidth="1"/>
    <col min="17" max="17" width="14" style="1" hidden="1" customWidth="1"/>
    <col min="18" max="18" width="2.42578125" style="1" hidden="1" customWidth="1"/>
    <col min="19" max="19" width="15.7109375" style="1" customWidth="1"/>
    <col min="20" max="20" width="2.42578125" style="1" customWidth="1"/>
    <col min="21" max="21" width="18.140625" style="1" customWidth="1"/>
    <col min="22" max="22" width="1.7109375" style="1" customWidth="1"/>
    <col min="23" max="23" width="15.5703125" style="1" customWidth="1"/>
    <col min="24" max="24" width="2.140625" style="1" customWidth="1"/>
    <col min="25" max="25" width="15.140625" style="1" customWidth="1"/>
    <col min="26" max="26" width="2.140625" style="1" customWidth="1"/>
    <col min="27" max="27" width="15.85546875" style="1" customWidth="1"/>
    <col min="28" max="16384" width="9.140625" style="1"/>
  </cols>
  <sheetData>
    <row r="1" spans="1:27" ht="18" x14ac:dyDescent="0.25">
      <c r="A1" s="60" t="s">
        <v>30</v>
      </c>
    </row>
    <row r="2" spans="1:27" ht="18" x14ac:dyDescent="0.25">
      <c r="A2" s="60" t="s">
        <v>42</v>
      </c>
    </row>
    <row r="3" spans="1:27" x14ac:dyDescent="0.2">
      <c r="A3" s="65" t="s">
        <v>41</v>
      </c>
    </row>
    <row r="6" spans="1:27" ht="15.75" x14ac:dyDescent="0.25">
      <c r="A6" s="61" t="s">
        <v>34</v>
      </c>
      <c r="B6" s="63"/>
      <c r="C6" s="63"/>
      <c r="D6" s="63"/>
      <c r="E6" s="63"/>
      <c r="F6" s="64" t="s">
        <v>12</v>
      </c>
      <c r="G6" s="64" t="s">
        <v>11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7" x14ac:dyDescent="0.2">
      <c r="C7" s="2"/>
      <c r="D7" s="2"/>
      <c r="W7" s="2"/>
    </row>
    <row r="8" spans="1:27" x14ac:dyDescent="0.2">
      <c r="A8" s="3"/>
      <c r="B8" s="4" t="s">
        <v>0</v>
      </c>
      <c r="C8" s="5" t="s">
        <v>1</v>
      </c>
      <c r="D8" s="5" t="s">
        <v>1</v>
      </c>
      <c r="E8" s="6" t="s">
        <v>1</v>
      </c>
      <c r="F8" s="6" t="s">
        <v>9</v>
      </c>
      <c r="G8" s="6" t="s">
        <v>9</v>
      </c>
      <c r="H8" s="40" t="s">
        <v>14</v>
      </c>
      <c r="I8" s="6"/>
      <c r="N8" s="40" t="s">
        <v>14</v>
      </c>
      <c r="Q8" s="7" t="s">
        <v>2</v>
      </c>
      <c r="S8" s="42"/>
      <c r="U8" s="46"/>
      <c r="W8" s="49"/>
      <c r="X8" s="35"/>
      <c r="Y8" s="53"/>
      <c r="AA8" s="53"/>
    </row>
    <row r="9" spans="1:27" x14ac:dyDescent="0.2">
      <c r="C9" s="9" t="s">
        <v>3</v>
      </c>
      <c r="D9" s="5" t="s">
        <v>3</v>
      </c>
      <c r="E9" s="10" t="s">
        <v>3</v>
      </c>
      <c r="F9" s="10" t="s">
        <v>3</v>
      </c>
      <c r="G9" s="10" t="s">
        <v>3</v>
      </c>
      <c r="H9" s="5" t="s">
        <v>18</v>
      </c>
      <c r="I9" s="12" t="s">
        <v>4</v>
      </c>
      <c r="N9" s="5" t="s">
        <v>17</v>
      </c>
      <c r="Q9" s="11" t="s">
        <v>3</v>
      </c>
      <c r="S9" s="43" t="s">
        <v>19</v>
      </c>
      <c r="U9" s="47" t="s">
        <v>19</v>
      </c>
      <c r="V9" s="9"/>
      <c r="W9" s="49" t="s">
        <v>19</v>
      </c>
      <c r="X9" s="51"/>
      <c r="Y9" s="54" t="s">
        <v>19</v>
      </c>
      <c r="AA9" s="54" t="s">
        <v>43</v>
      </c>
    </row>
    <row r="10" spans="1:27" x14ac:dyDescent="0.2">
      <c r="C10" s="5" t="s">
        <v>5</v>
      </c>
      <c r="D10" s="5" t="s">
        <v>6</v>
      </c>
      <c r="E10" s="5" t="s">
        <v>7</v>
      </c>
      <c r="F10" s="14" t="s">
        <v>13</v>
      </c>
      <c r="G10" s="14" t="s">
        <v>10</v>
      </c>
      <c r="H10" s="5" t="s">
        <v>15</v>
      </c>
      <c r="I10" s="5" t="s">
        <v>8</v>
      </c>
      <c r="N10" s="5" t="s">
        <v>15</v>
      </c>
      <c r="Q10" s="13" t="s">
        <v>16</v>
      </c>
      <c r="S10" s="43" t="s">
        <v>20</v>
      </c>
      <c r="U10" s="47" t="s">
        <v>21</v>
      </c>
      <c r="V10" s="9"/>
      <c r="W10" s="49" t="s">
        <v>24</v>
      </c>
      <c r="X10" s="51"/>
      <c r="Y10" s="54" t="s">
        <v>26</v>
      </c>
      <c r="AA10" s="54"/>
    </row>
    <row r="11" spans="1:27" x14ac:dyDescent="0.2">
      <c r="C11" s="15">
        <v>38898</v>
      </c>
      <c r="D11" s="15">
        <v>39263</v>
      </c>
      <c r="E11" s="15">
        <v>39629</v>
      </c>
      <c r="F11" s="16">
        <v>41820</v>
      </c>
      <c r="G11" s="17">
        <v>41912</v>
      </c>
      <c r="H11" s="16">
        <v>41820</v>
      </c>
      <c r="I11" s="18"/>
      <c r="N11" s="16">
        <v>41912</v>
      </c>
      <c r="Q11" s="39">
        <v>41912</v>
      </c>
      <c r="S11" s="44"/>
      <c r="U11" s="48"/>
      <c r="V11" s="45"/>
      <c r="W11" s="50"/>
      <c r="X11" s="52"/>
      <c r="Y11" s="55"/>
      <c r="AA11" s="55"/>
    </row>
    <row r="12" spans="1:27" x14ac:dyDescent="0.2">
      <c r="A12" s="58" t="s">
        <v>25</v>
      </c>
      <c r="C12" s="19"/>
      <c r="D12" s="19"/>
      <c r="E12" s="19"/>
      <c r="F12" s="8"/>
      <c r="G12" s="8"/>
      <c r="H12" s="8"/>
      <c r="I12" s="8"/>
      <c r="J12" s="19"/>
    </row>
    <row r="13" spans="1:27" x14ac:dyDescent="0.2">
      <c r="A13" s="20" t="s">
        <v>22</v>
      </c>
      <c r="C13" s="21">
        <v>0</v>
      </c>
      <c r="D13" s="19">
        <v>0</v>
      </c>
      <c r="E13" s="19">
        <v>0</v>
      </c>
      <c r="F13" s="8">
        <v>36035</v>
      </c>
      <c r="G13" s="8">
        <f>(69380/12)*3</f>
        <v>17345</v>
      </c>
      <c r="H13" s="8">
        <f>7150+7975+4000+4800+5400+5525</f>
        <v>34850</v>
      </c>
      <c r="I13" s="22" t="e">
        <f>#REF!-H13</f>
        <v>#REF!</v>
      </c>
      <c r="J13" s="8"/>
      <c r="K13" s="8" t="e">
        <f>#REF!</f>
        <v>#REF!</v>
      </c>
      <c r="L13" s="8"/>
      <c r="M13" s="8">
        <f>E13-'[1]Dec 31, 2007'!E19</f>
        <v>-71788.37</v>
      </c>
      <c r="N13" s="8"/>
      <c r="Q13" s="8">
        <f>H13+N13</f>
        <v>34850</v>
      </c>
      <c r="S13" s="8">
        <v>50000</v>
      </c>
      <c r="U13" s="8">
        <v>55087</v>
      </c>
      <c r="W13" s="8"/>
      <c r="Y13" s="8"/>
      <c r="AA13" s="8">
        <f>SUM(S13:Z13)</f>
        <v>105087</v>
      </c>
    </row>
    <row r="14" spans="1:27" x14ac:dyDescent="0.2">
      <c r="A14" s="20" t="s">
        <v>39</v>
      </c>
      <c r="C14" s="21"/>
      <c r="D14" s="19"/>
      <c r="E14" s="19"/>
      <c r="F14" s="8">
        <f>635*9</f>
        <v>5715</v>
      </c>
      <c r="G14" s="8">
        <f>635*3</f>
        <v>1905</v>
      </c>
      <c r="H14" s="8"/>
      <c r="I14" s="22"/>
      <c r="J14" s="8"/>
      <c r="K14" s="8"/>
      <c r="L14" s="8"/>
      <c r="M14" s="8"/>
      <c r="N14" s="8">
        <f>S14</f>
        <v>30000</v>
      </c>
      <c r="Q14" s="8">
        <f>H14+N14</f>
        <v>30000</v>
      </c>
      <c r="S14" s="8">
        <v>30000</v>
      </c>
      <c r="U14" s="8">
        <v>26925</v>
      </c>
      <c r="W14" s="8"/>
      <c r="Y14" s="8"/>
      <c r="Z14" s="8"/>
      <c r="AA14" s="8">
        <f>SUM(S14:Z14)</f>
        <v>56925</v>
      </c>
    </row>
    <row r="15" spans="1:27" x14ac:dyDescent="0.2">
      <c r="A15" s="20" t="s">
        <v>23</v>
      </c>
      <c r="C15" s="21"/>
      <c r="D15" s="19"/>
      <c r="E15" s="19"/>
      <c r="F15" s="8" t="e">
        <f>(F13+F14+#REF!)*0.15</f>
        <v>#REF!</v>
      </c>
      <c r="G15" s="8" t="e">
        <f>(G13+G14+#REF!)*0.15</f>
        <v>#REF!</v>
      </c>
      <c r="H15" s="8">
        <f>(H13+H14)*0.17647</f>
        <v>6149.9794999999995</v>
      </c>
      <c r="I15" s="22"/>
      <c r="J15" s="8"/>
      <c r="K15" s="8"/>
      <c r="L15" s="8"/>
      <c r="M15" s="8"/>
      <c r="N15" s="8">
        <f>(N13+N14)*0.17647</f>
        <v>5294.0999999999995</v>
      </c>
      <c r="Q15" s="8">
        <f>H15+N15</f>
        <v>11444.0795</v>
      </c>
      <c r="S15" s="8"/>
      <c r="U15" s="8">
        <v>111000</v>
      </c>
      <c r="W15" s="8">
        <v>124500</v>
      </c>
      <c r="Y15" s="8">
        <v>27000</v>
      </c>
      <c r="AA15" s="8">
        <f>SUM(U15:Z15)</f>
        <v>262500</v>
      </c>
    </row>
    <row r="16" spans="1:27" x14ac:dyDescent="0.2">
      <c r="A16" s="20" t="s">
        <v>40</v>
      </c>
      <c r="C16" s="21"/>
      <c r="D16" s="19"/>
      <c r="E16" s="19"/>
      <c r="F16" s="8"/>
      <c r="G16" s="8"/>
      <c r="H16" s="8"/>
      <c r="I16" s="22"/>
      <c r="J16" s="8"/>
      <c r="K16" s="8"/>
      <c r="L16" s="8"/>
      <c r="M16" s="8"/>
      <c r="N16" s="8"/>
      <c r="Q16" s="19"/>
      <c r="S16" s="8">
        <v>15000</v>
      </c>
      <c r="U16" s="8">
        <v>70000</v>
      </c>
      <c r="W16" s="8">
        <v>70000</v>
      </c>
      <c r="AA16" s="8">
        <f>SUM(S16:Z16)</f>
        <v>155000</v>
      </c>
    </row>
    <row r="17" spans="1:27" x14ac:dyDescent="0.2">
      <c r="A17" s="67" t="s">
        <v>29</v>
      </c>
      <c r="C17" s="23">
        <f>SUM(C13:C16)</f>
        <v>0</v>
      </c>
      <c r="D17" s="23">
        <f>SUM(D13:D16)</f>
        <v>0</v>
      </c>
      <c r="E17" s="23">
        <f>SUM(E13:E16)</f>
        <v>0</v>
      </c>
      <c r="F17" s="24" t="e">
        <f>SUM(F13:F16)</f>
        <v>#REF!</v>
      </c>
      <c r="G17" s="24" t="e">
        <f>SUM(G13:G15)</f>
        <v>#REF!</v>
      </c>
      <c r="H17" s="24">
        <f>SUM(H13:H16)</f>
        <v>40999.979500000001</v>
      </c>
      <c r="I17" s="25" t="e">
        <f>SUM(I13:I16)</f>
        <v>#REF!</v>
      </c>
      <c r="J17" s="8"/>
      <c r="K17" s="8"/>
      <c r="L17" s="8"/>
      <c r="M17" s="8"/>
      <c r="N17" s="24">
        <f>SUM(N13:N16)</f>
        <v>35294.1</v>
      </c>
      <c r="Q17" s="25">
        <f>SUM(Q13:Q16)</f>
        <v>76294.079499999993</v>
      </c>
      <c r="S17" s="68">
        <f>SUM(S13:S16)</f>
        <v>95000</v>
      </c>
      <c r="U17" s="68">
        <f>SUM(U13:U16)</f>
        <v>263012</v>
      </c>
      <c r="V17" s="57"/>
      <c r="W17" s="68">
        <f>SUM(W13:W16)</f>
        <v>194500</v>
      </c>
      <c r="X17" s="57"/>
      <c r="Y17" s="68">
        <v>27000</v>
      </c>
      <c r="AA17" s="68">
        <f>SUM(AA13:AA16)</f>
        <v>579512</v>
      </c>
    </row>
    <row r="18" spans="1:27" x14ac:dyDescent="0.2">
      <c r="A18" s="58" t="s">
        <v>35</v>
      </c>
      <c r="C18" s="26"/>
      <c r="D18" s="26"/>
      <c r="E18" s="26"/>
      <c r="F18" s="27"/>
      <c r="G18" s="27"/>
      <c r="H18" s="27"/>
      <c r="I18" s="28"/>
      <c r="J18" s="8"/>
      <c r="K18" s="8"/>
      <c r="L18" s="8"/>
      <c r="M18" s="8"/>
      <c r="N18" s="8"/>
      <c r="S18" s="66" t="s">
        <v>45</v>
      </c>
      <c r="U18" s="66" t="s">
        <v>47</v>
      </c>
      <c r="W18" s="66" t="s">
        <v>46</v>
      </c>
    </row>
    <row r="19" spans="1:27" x14ac:dyDescent="0.2">
      <c r="A19" s="20" t="s">
        <v>27</v>
      </c>
      <c r="C19" s="2"/>
      <c r="D19" s="2"/>
      <c r="F19" s="8"/>
      <c r="G19" s="8"/>
      <c r="H19" s="8"/>
      <c r="I19" s="8"/>
      <c r="J19" s="8"/>
      <c r="K19" s="8"/>
      <c r="L19" s="8"/>
      <c r="M19" s="8"/>
      <c r="N19" s="8"/>
      <c r="U19" s="8">
        <v>35418</v>
      </c>
    </row>
    <row r="20" spans="1:27" x14ac:dyDescent="0.2">
      <c r="A20" s="1" t="s">
        <v>28</v>
      </c>
      <c r="C20" s="26"/>
      <c r="D20" s="26"/>
      <c r="E20" s="26"/>
      <c r="F20" s="27"/>
      <c r="G20" s="27"/>
      <c r="H20" s="27"/>
      <c r="I20" s="28"/>
      <c r="U20" s="8">
        <v>76900</v>
      </c>
    </row>
    <row r="21" spans="1:27" x14ac:dyDescent="0.2">
      <c r="A21" s="62" t="s">
        <v>38</v>
      </c>
      <c r="C21" s="26"/>
      <c r="D21" s="26"/>
      <c r="E21" s="26"/>
      <c r="F21" s="27">
        <v>130</v>
      </c>
      <c r="G21" s="27">
        <v>40</v>
      </c>
      <c r="H21" s="27"/>
      <c r="I21" s="28"/>
      <c r="U21" s="41">
        <f>SUM(U19:U20)</f>
        <v>112318</v>
      </c>
    </row>
    <row r="22" spans="1:27" x14ac:dyDescent="0.2">
      <c r="A22" s="67" t="s">
        <v>37</v>
      </c>
      <c r="B22" s="29"/>
      <c r="C22" s="34"/>
      <c r="D22" s="34"/>
      <c r="E22" s="34"/>
      <c r="F22" s="27"/>
      <c r="G22" s="27"/>
      <c r="I22" s="28"/>
      <c r="U22" s="68">
        <v>374930</v>
      </c>
      <c r="V22" s="29"/>
      <c r="W22" s="29"/>
      <c r="X22" s="29"/>
      <c r="Y22" s="29"/>
      <c r="Z22" s="30"/>
    </row>
    <row r="23" spans="1:27" x14ac:dyDescent="0.2">
      <c r="B23" s="29"/>
      <c r="C23" s="29"/>
      <c r="D23" s="29"/>
      <c r="E23" s="29"/>
      <c r="F23" s="29"/>
      <c r="G23" s="29"/>
      <c r="I23" s="29"/>
      <c r="U23" s="29"/>
      <c r="V23" s="29"/>
      <c r="W23" s="29"/>
      <c r="X23" s="29"/>
      <c r="Y23" s="29"/>
      <c r="Z23" s="30"/>
    </row>
    <row r="24" spans="1:27" x14ac:dyDescent="0.2">
      <c r="A24" s="59" t="s">
        <v>31</v>
      </c>
      <c r="B24" s="4"/>
      <c r="C24" s="4"/>
      <c r="D24" s="4"/>
      <c r="E24" s="4"/>
      <c r="F24" s="4"/>
      <c r="G24" s="4"/>
      <c r="I24" s="4"/>
      <c r="V24" s="29"/>
      <c r="W24" s="29"/>
      <c r="X24" s="29"/>
      <c r="Y24" s="29"/>
      <c r="Z24" s="30"/>
    </row>
    <row r="25" spans="1:27" x14ac:dyDescent="0.2">
      <c r="A25" s="29" t="s">
        <v>36</v>
      </c>
      <c r="B25" s="29"/>
      <c r="C25" s="4"/>
      <c r="D25" s="4"/>
      <c r="E25" s="4"/>
      <c r="F25" s="4"/>
      <c r="G25" s="4"/>
      <c r="H25" s="19"/>
      <c r="I25" s="36"/>
      <c r="U25" s="31">
        <v>432486</v>
      </c>
      <c r="V25" s="29"/>
      <c r="X25" s="29"/>
      <c r="Y25" s="29"/>
      <c r="Z25" s="30"/>
    </row>
    <row r="26" spans="1:27" x14ac:dyDescent="0.2">
      <c r="A26" s="29" t="s">
        <v>49</v>
      </c>
      <c r="B26" s="29"/>
      <c r="C26" s="4"/>
      <c r="D26" s="4"/>
      <c r="E26" s="4"/>
      <c r="F26" s="36"/>
      <c r="G26" s="36"/>
      <c r="H26" s="19"/>
      <c r="I26" s="4"/>
      <c r="S26" s="8">
        <v>50000</v>
      </c>
      <c r="U26" s="31">
        <v>217500</v>
      </c>
      <c r="W26" s="31">
        <v>72500</v>
      </c>
    </row>
    <row r="27" spans="1:27" x14ac:dyDescent="0.2">
      <c r="A27" s="29" t="s">
        <v>32</v>
      </c>
      <c r="B27" s="29"/>
      <c r="C27" s="37"/>
      <c r="D27" s="37"/>
      <c r="E27" s="37"/>
      <c r="F27" s="37"/>
      <c r="G27" s="37"/>
      <c r="H27" s="19"/>
      <c r="I27" s="4"/>
      <c r="S27" s="4"/>
      <c r="U27" s="1">
        <v>5500</v>
      </c>
    </row>
    <row r="28" spans="1:27" x14ac:dyDescent="0.2">
      <c r="A28" s="62" t="s">
        <v>33</v>
      </c>
      <c r="B28" s="29"/>
      <c r="C28" s="4"/>
      <c r="D28" s="4"/>
      <c r="E28" s="4"/>
      <c r="F28" s="36"/>
      <c r="G28" s="36"/>
      <c r="H28" s="19"/>
      <c r="I28" s="4"/>
      <c r="N28" s="56"/>
      <c r="S28" s="41">
        <v>50000</v>
      </c>
      <c r="U28" s="41">
        <f>SUM(U25:U27)</f>
        <v>655486</v>
      </c>
      <c r="W28" s="41">
        <v>72500</v>
      </c>
    </row>
    <row r="29" spans="1:27" x14ac:dyDescent="0.2">
      <c r="A29" s="29"/>
      <c r="B29" s="29"/>
      <c r="C29" s="37"/>
      <c r="D29" s="37"/>
      <c r="E29" s="37"/>
      <c r="F29" s="37"/>
      <c r="G29" s="37"/>
      <c r="H29" s="31"/>
      <c r="I29" s="4"/>
      <c r="N29" s="31"/>
      <c r="S29" s="31"/>
      <c r="U29" s="31"/>
      <c r="W29" s="8"/>
    </row>
    <row r="30" spans="1:27" x14ac:dyDescent="0.2">
      <c r="A30" s="29"/>
      <c r="B30" s="29"/>
      <c r="C30" s="30"/>
      <c r="D30" s="30"/>
      <c r="E30" s="30"/>
      <c r="F30" s="31"/>
      <c r="G30" s="31"/>
      <c r="H30" s="31"/>
      <c r="I30" s="31"/>
      <c r="N30" s="31"/>
      <c r="S30" s="31"/>
      <c r="U30" s="31"/>
      <c r="W30" s="8"/>
    </row>
    <row r="31" spans="1:27" x14ac:dyDescent="0.2">
      <c r="A31" s="62" t="s">
        <v>48</v>
      </c>
      <c r="B31" s="29"/>
      <c r="C31" s="38"/>
      <c r="D31" s="30"/>
      <c r="E31" s="30"/>
      <c r="F31" s="31"/>
      <c r="G31" s="31"/>
      <c r="H31" s="31"/>
      <c r="I31" s="32"/>
      <c r="N31" s="31"/>
      <c r="S31" s="31"/>
      <c r="U31" s="41">
        <v>767804</v>
      </c>
      <c r="W31" s="8"/>
    </row>
    <row r="32" spans="1:27" x14ac:dyDescent="0.2">
      <c r="A32" s="62" t="s">
        <v>44</v>
      </c>
      <c r="B32" s="29"/>
      <c r="C32" s="30"/>
      <c r="D32" s="30"/>
      <c r="E32" s="30"/>
      <c r="F32" s="31"/>
      <c r="G32" s="31"/>
      <c r="H32" s="31"/>
      <c r="I32" s="32"/>
      <c r="N32" s="31"/>
      <c r="S32" s="41">
        <v>1134133</v>
      </c>
      <c r="W32" s="8"/>
    </row>
    <row r="33" spans="1:23" x14ac:dyDescent="0.2">
      <c r="A33" s="33"/>
      <c r="B33" s="29"/>
      <c r="C33" s="26"/>
      <c r="D33" s="26"/>
      <c r="E33" s="26"/>
      <c r="F33" s="27"/>
      <c r="G33" s="27"/>
      <c r="N33" s="31"/>
      <c r="U33" s="31"/>
      <c r="W33" s="8"/>
    </row>
    <row r="34" spans="1:23" x14ac:dyDescent="0.2">
      <c r="A34" s="69"/>
      <c r="B34" s="29"/>
      <c r="C34" s="29"/>
      <c r="D34" s="29"/>
      <c r="E34" s="29"/>
      <c r="F34" s="29"/>
      <c r="G34" s="29"/>
      <c r="H34" s="31"/>
      <c r="I34" s="29"/>
      <c r="S34" s="31"/>
      <c r="U34" s="57"/>
      <c r="W34" s="8"/>
    </row>
    <row r="35" spans="1:23" x14ac:dyDescent="0.2">
      <c r="A35" s="70"/>
      <c r="B35" s="29"/>
      <c r="C35" s="29"/>
      <c r="D35" s="29"/>
      <c r="E35" s="29"/>
      <c r="F35" s="29"/>
      <c r="G35" s="29"/>
      <c r="H35" s="31"/>
      <c r="I35" s="29"/>
      <c r="S35" s="31"/>
      <c r="U35" s="57"/>
      <c r="W35" s="8"/>
    </row>
    <row r="36" spans="1:23" x14ac:dyDescent="0.2">
      <c r="A36" s="29"/>
      <c r="B36" s="29"/>
      <c r="C36" s="29"/>
      <c r="D36" s="29"/>
      <c r="E36" s="29"/>
      <c r="F36" s="29"/>
      <c r="G36" s="29"/>
      <c r="H36" s="29"/>
      <c r="I36" s="29"/>
      <c r="U36" s="8"/>
    </row>
    <row r="37" spans="1:23" x14ac:dyDescent="0.2">
      <c r="A37" s="29"/>
      <c r="B37" s="29"/>
      <c r="C37" s="29"/>
      <c r="D37" s="29"/>
      <c r="E37" s="29"/>
      <c r="F37" s="29"/>
      <c r="G37" s="29"/>
      <c r="H37" s="29"/>
      <c r="I37" s="29"/>
    </row>
    <row r="38" spans="1:23" x14ac:dyDescent="0.2">
      <c r="A38" s="29"/>
      <c r="B38" s="29"/>
      <c r="C38" s="29"/>
      <c r="D38" s="29"/>
      <c r="E38" s="29"/>
      <c r="F38" s="29"/>
      <c r="G38" s="29"/>
      <c r="H38" s="29"/>
      <c r="I38" s="29"/>
      <c r="U38" s="57"/>
      <c r="V38" s="57"/>
      <c r="W38" s="57"/>
    </row>
  </sheetData>
  <pageMargins left="0.55000000000000004" right="0.2" top="0.25" bottom="0.25" header="0.5" footer="0.5"/>
  <pageSetup scale="55" orientation="landscape" horizontalDpi="4294967292" r:id="rId1"/>
  <headerFooter alignWithMargins="0"/>
  <ignoredErrors>
    <ignoredError sqref="G17 AA1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Predictions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Cindy</cp:lastModifiedBy>
  <cp:lastPrinted>2014-07-24T13:55:38Z</cp:lastPrinted>
  <dcterms:created xsi:type="dcterms:W3CDTF">2013-03-07T16:21:39Z</dcterms:created>
  <dcterms:modified xsi:type="dcterms:W3CDTF">2014-10-14T20:29:32Z</dcterms:modified>
</cp:coreProperties>
</file>